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Kanc7\Desktop\"/>
    </mc:Choice>
  </mc:AlternateContent>
  <bookViews>
    <workbookView xWindow="0" yWindow="0" windowWidth="20490" windowHeight="7755" activeTab="3"/>
  </bookViews>
  <sheets>
    <sheet name="POP" sheetId="1" r:id="rId1"/>
    <sheet name="PIR" sheetId="2" r:id="rId2"/>
    <sheet name="Neizmirene obaveze" sheetId="3" r:id="rId3"/>
    <sheet name="Zaduženja" sheetId="4" r:id="rId4"/>
    <sheet name="Broj zaposlenih" sheetId="5" r:id="rId5"/>
  </sheets>
  <calcPr calcId="181029"/>
</workbook>
</file>

<file path=xl/calcChain.xml><?xml version="1.0" encoding="utf-8"?>
<calcChain xmlns="http://schemas.openxmlformats.org/spreadsheetml/2006/main">
  <c r="G25" i="3" l="1"/>
  <c r="D26" i="3"/>
  <c r="C143" i="2" l="1"/>
  <c r="C142" i="2"/>
  <c r="C141" i="2"/>
  <c r="C147" i="2" l="1"/>
  <c r="C158" i="2"/>
  <c r="C145" i="2"/>
  <c r="F15" i="4" l="1"/>
  <c r="J7" i="4"/>
  <c r="F22" i="3" l="1"/>
  <c r="F26" i="3" s="1"/>
  <c r="E22" i="3"/>
  <c r="G22" i="3" l="1"/>
  <c r="E23" i="3"/>
  <c r="E21" i="3"/>
  <c r="E26" i="3" l="1"/>
  <c r="C156" i="2"/>
  <c r="C153" i="2"/>
  <c r="C149" i="2"/>
  <c r="C148" i="2"/>
  <c r="C140" i="2"/>
  <c r="C139" i="2" s="1"/>
  <c r="F102" i="2"/>
  <c r="E101" i="2"/>
  <c r="D101" i="2"/>
  <c r="C101" i="2"/>
  <c r="F100" i="2"/>
  <c r="E99" i="2"/>
  <c r="D99" i="2"/>
  <c r="C99" i="2"/>
  <c r="F94" i="2"/>
  <c r="E93" i="2"/>
  <c r="D93" i="2"/>
  <c r="C93" i="2"/>
  <c r="C92" i="2" s="1"/>
  <c r="F86" i="2"/>
  <c r="F85" i="2"/>
  <c r="F84" i="2"/>
  <c r="F82" i="2"/>
  <c r="F81" i="2"/>
  <c r="E79" i="2"/>
  <c r="D79" i="2"/>
  <c r="C79" i="2"/>
  <c r="D78" i="2"/>
  <c r="C78" i="2"/>
  <c r="F77" i="2"/>
  <c r="E74" i="2"/>
  <c r="D74" i="2"/>
  <c r="C74" i="2"/>
  <c r="F73" i="2"/>
  <c r="F72" i="2"/>
  <c r="F70" i="2"/>
  <c r="F69" i="2"/>
  <c r="F68" i="2"/>
  <c r="F67" i="2"/>
  <c r="F66" i="2"/>
  <c r="E64" i="2"/>
  <c r="D64" i="2"/>
  <c r="C64" i="2"/>
  <c r="F64" i="2" s="1"/>
  <c r="D63" i="2"/>
  <c r="F61" i="2"/>
  <c r="F59" i="2"/>
  <c r="F58" i="2"/>
  <c r="F57" i="2"/>
  <c r="F56" i="2"/>
  <c r="F55" i="2"/>
  <c r="E54" i="2"/>
  <c r="D54" i="2"/>
  <c r="C54" i="2"/>
  <c r="F53" i="2"/>
  <c r="F50" i="2"/>
  <c r="E49" i="2"/>
  <c r="D49" i="2"/>
  <c r="C49" i="2"/>
  <c r="F47" i="2"/>
  <c r="E46" i="2"/>
  <c r="D46" i="2"/>
  <c r="C46" i="2"/>
  <c r="E42" i="2"/>
  <c r="D42" i="2"/>
  <c r="C42" i="2"/>
  <c r="F41" i="2"/>
  <c r="F39" i="2"/>
  <c r="F38" i="2"/>
  <c r="F36" i="2"/>
  <c r="D32" i="2"/>
  <c r="F35" i="2"/>
  <c r="F34" i="2"/>
  <c r="F33" i="2"/>
  <c r="E32" i="2"/>
  <c r="C32" i="2"/>
  <c r="F31" i="2"/>
  <c r="F30" i="2"/>
  <c r="F29" i="2"/>
  <c r="F28" i="2"/>
  <c r="F26" i="2"/>
  <c r="E25" i="2"/>
  <c r="D25" i="2"/>
  <c r="C25" i="2"/>
  <c r="F25" i="2" s="1"/>
  <c r="F24" i="2"/>
  <c r="F23" i="2"/>
  <c r="F22" i="2"/>
  <c r="E17" i="2"/>
  <c r="D17" i="2"/>
  <c r="C17" i="2"/>
  <c r="F16" i="2"/>
  <c r="F15" i="2"/>
  <c r="F14" i="2"/>
  <c r="C13" i="2"/>
  <c r="F13" i="2" s="1"/>
  <c r="F12" i="2"/>
  <c r="E11" i="2"/>
  <c r="D11" i="2"/>
  <c r="C11" i="2"/>
  <c r="F11" i="2" s="1"/>
  <c r="E54" i="1"/>
  <c r="D54" i="1"/>
  <c r="C54" i="1"/>
  <c r="F53" i="1"/>
  <c r="E52" i="1"/>
  <c r="F52" i="1" s="1"/>
  <c r="D52" i="1"/>
  <c r="C52" i="1"/>
  <c r="F51" i="1"/>
  <c r="F50" i="1"/>
  <c r="F49" i="1"/>
  <c r="E48" i="1"/>
  <c r="D48" i="1"/>
  <c r="C48" i="1"/>
  <c r="F47" i="1"/>
  <c r="F46" i="1"/>
  <c r="E45" i="1"/>
  <c r="D45" i="1"/>
  <c r="C45" i="1"/>
  <c r="F43" i="1"/>
  <c r="F42" i="1"/>
  <c r="E41" i="1"/>
  <c r="D41" i="1"/>
  <c r="C41" i="1"/>
  <c r="F39" i="1"/>
  <c r="E38" i="1"/>
  <c r="D38" i="1"/>
  <c r="C38" i="1"/>
  <c r="C37" i="1" s="1"/>
  <c r="D37" i="1"/>
  <c r="F36" i="1"/>
  <c r="F35" i="1"/>
  <c r="F34" i="1"/>
  <c r="F33" i="1"/>
  <c r="E32" i="1"/>
  <c r="D32" i="1"/>
  <c r="C32" i="1"/>
  <c r="F31" i="1"/>
  <c r="F30" i="1"/>
  <c r="F27" i="1"/>
  <c r="F25" i="1"/>
  <c r="F24" i="1"/>
  <c r="F23" i="1"/>
  <c r="E22" i="1"/>
  <c r="D22" i="1"/>
  <c r="C22" i="1"/>
  <c r="F20" i="1"/>
  <c r="F19" i="1"/>
  <c r="F18" i="1"/>
  <c r="E17" i="1"/>
  <c r="E16" i="1" s="1"/>
  <c r="D17" i="1"/>
  <c r="C17" i="1"/>
  <c r="C16" i="1"/>
  <c r="F14" i="1"/>
  <c r="F13" i="1"/>
  <c r="E12" i="1"/>
  <c r="D12" i="1"/>
  <c r="C12" i="1"/>
  <c r="F11" i="1"/>
  <c r="F10" i="1"/>
  <c r="F9" i="1"/>
  <c r="F8" i="1"/>
  <c r="E7" i="1"/>
  <c r="D7" i="1"/>
  <c r="C7" i="1"/>
  <c r="C6" i="1" s="1"/>
  <c r="F32" i="1" l="1"/>
  <c r="F38" i="1"/>
  <c r="F16" i="1"/>
  <c r="F22" i="1"/>
  <c r="E37" i="1"/>
  <c r="F37" i="1" s="1"/>
  <c r="C44" i="1"/>
  <c r="C58" i="1" s="1"/>
  <c r="D44" i="1"/>
  <c r="F17" i="2"/>
  <c r="F42" i="2"/>
  <c r="F54" i="2"/>
  <c r="D92" i="2"/>
  <c r="F46" i="2"/>
  <c r="F49" i="2"/>
  <c r="F93" i="2"/>
  <c r="F99" i="2"/>
  <c r="F101" i="2"/>
  <c r="C161" i="2"/>
  <c r="F79" i="2"/>
  <c r="F12" i="1"/>
  <c r="F41" i="1"/>
  <c r="F45" i="1"/>
  <c r="F54" i="1"/>
  <c r="F7" i="1"/>
  <c r="F17" i="1"/>
  <c r="F48" i="1"/>
  <c r="D16" i="1"/>
  <c r="D6" i="1" s="1"/>
  <c r="D58" i="1" s="1"/>
  <c r="E6" i="1"/>
  <c r="F6" i="1" s="1"/>
  <c r="E44" i="1"/>
  <c r="D10" i="2"/>
  <c r="D9" i="2" s="1"/>
  <c r="D105" i="2" s="1"/>
  <c r="E92" i="2"/>
  <c r="F92" i="2" s="1"/>
  <c r="E78" i="2"/>
  <c r="F78" i="2" s="1"/>
  <c r="F74" i="2"/>
  <c r="C63" i="2"/>
  <c r="F32" i="2"/>
  <c r="C10" i="2"/>
  <c r="C9" i="2" s="1"/>
  <c r="C105" i="2" s="1"/>
  <c r="E10" i="2"/>
  <c r="E63" i="2"/>
  <c r="F63" i="2" s="1"/>
  <c r="F44" i="1" l="1"/>
  <c r="E58" i="1"/>
  <c r="F58" i="1" s="1"/>
  <c r="E9" i="2"/>
  <c r="F10" i="2"/>
  <c r="E105" i="2" l="1"/>
  <c r="F105" i="2" s="1"/>
  <c r="F9" i="2"/>
  <c r="H7" i="4"/>
  <c r="I7" i="4" l="1"/>
  <c r="E7" i="4" l="1"/>
  <c r="G23" i="3"/>
  <c r="E15" i="4" l="1"/>
  <c r="G7" i="4"/>
  <c r="C20" i="5" l="1"/>
  <c r="F17" i="4" l="1"/>
  <c r="D4" i="3" l="1"/>
  <c r="F4" i="3" l="1"/>
  <c r="J17" i="4" l="1"/>
  <c r="I17" i="4"/>
  <c r="H17" i="4"/>
  <c r="G17" i="4"/>
  <c r="E17" i="4"/>
  <c r="D17" i="4"/>
  <c r="C17" i="4"/>
  <c r="J10" i="4"/>
  <c r="I10" i="4"/>
  <c r="H10" i="4"/>
  <c r="G10" i="4"/>
  <c r="F10" i="4"/>
  <c r="E10" i="4"/>
  <c r="D10" i="4"/>
  <c r="C10" i="4"/>
  <c r="J9" i="4"/>
  <c r="I9" i="4"/>
  <c r="H9" i="4"/>
  <c r="G9" i="4"/>
  <c r="F9" i="4"/>
  <c r="E9" i="4"/>
  <c r="D9" i="4"/>
  <c r="C9" i="4"/>
  <c r="J5" i="4"/>
  <c r="J4" i="4" s="1"/>
  <c r="J14" i="4" s="1"/>
  <c r="I5" i="4"/>
  <c r="H5" i="4"/>
  <c r="G5" i="4"/>
  <c r="G4" i="4" s="1"/>
  <c r="G14" i="4" s="1"/>
  <c r="E5" i="4"/>
  <c r="E4" i="4" s="1"/>
  <c r="D5" i="4"/>
  <c r="C5" i="4"/>
  <c r="C4" i="4" s="1"/>
  <c r="I4" i="4"/>
  <c r="I14" i="4" s="1"/>
  <c r="H4" i="4"/>
  <c r="H14" i="4" s="1"/>
  <c r="D4" i="4"/>
  <c r="G21" i="3"/>
  <c r="G26" i="3" s="1"/>
  <c r="F11" i="3"/>
  <c r="F17" i="3" s="1"/>
  <c r="D11" i="3"/>
  <c r="D17" i="3" s="1"/>
  <c r="D14" i="4" l="1"/>
  <c r="C14" i="4"/>
  <c r="F5" i="4"/>
  <c r="F4" i="4" s="1"/>
  <c r="F14" i="4" s="1"/>
  <c r="E14" i="4"/>
</calcChain>
</file>

<file path=xl/comments1.xml><?xml version="1.0" encoding="utf-8"?>
<comments xmlns="http://schemas.openxmlformats.org/spreadsheetml/2006/main">
  <authors>
    <author>korisnik</author>
  </authors>
  <commentList>
    <comment ref="H7" authorId="0" shapeId="0">
      <text>
        <r>
          <rPr>
            <b/>
            <sz val="9"/>
            <color indexed="81"/>
            <rFont val="Tahoma"/>
            <family val="2"/>
          </rPr>
          <t>korisnik:</t>
        </r>
        <r>
          <rPr>
            <sz val="9"/>
            <color indexed="81"/>
            <rFont val="Tahoma"/>
            <family val="2"/>
          </rPr>
          <t xml:space="preserve">
povučeni iznos od 750.000,00 € i 7.717,73 € interkalarna kamata koja je pripisana glavnici kredita
</t>
        </r>
      </text>
    </comment>
  </commentList>
</comments>
</file>

<file path=xl/sharedStrings.xml><?xml version="1.0" encoding="utf-8"?>
<sst xmlns="http://schemas.openxmlformats.org/spreadsheetml/2006/main" count="455" uniqueCount="387">
  <si>
    <t>OBRAZAC POP</t>
  </si>
  <si>
    <t>OPŠTINA BERANE</t>
  </si>
  <si>
    <t>PRIHODI</t>
  </si>
  <si>
    <t>Godišnji plan budžeta</t>
  </si>
  <si>
    <t>% ostvarenja godišnjeg budžeta</t>
  </si>
  <si>
    <t>71</t>
  </si>
  <si>
    <t>Tekući prihodi</t>
  </si>
  <si>
    <t>711</t>
  </si>
  <si>
    <t>Porezi</t>
  </si>
  <si>
    <t>7111</t>
  </si>
  <si>
    <t>Porez na dohodak fizičkih lica</t>
  </si>
  <si>
    <t>71131</t>
  </si>
  <si>
    <t>Porez na nepokretnosti</t>
  </si>
  <si>
    <t>71132</t>
  </si>
  <si>
    <t>Porez na promet nepokretnosti</t>
  </si>
  <si>
    <t>71175</t>
  </si>
  <si>
    <t>Prirez porezu na dohodak fizičkih lica</t>
  </si>
  <si>
    <t>713</t>
  </si>
  <si>
    <t>Takse</t>
  </si>
  <si>
    <t>71312</t>
  </si>
  <si>
    <t>Lokalne administrativne takse</t>
  </si>
  <si>
    <t>7135</t>
  </si>
  <si>
    <t>Lokalne komunalne takse</t>
  </si>
  <si>
    <t>7136</t>
  </si>
  <si>
    <t>Ostale takse</t>
  </si>
  <si>
    <t>714</t>
  </si>
  <si>
    <t>Naknade</t>
  </si>
  <si>
    <t>7141</t>
  </si>
  <si>
    <t>Naknada za korišćenje dobara od opšteg interesa</t>
  </si>
  <si>
    <t>71411</t>
  </si>
  <si>
    <t>Naknada za korišćenje voda</t>
  </si>
  <si>
    <t>71412</t>
  </si>
  <si>
    <t>Naknada za izvađeni materijal iz vodotoka</t>
  </si>
  <si>
    <t>71413</t>
  </si>
  <si>
    <t>Naknada za zaštitu voda od zagađivanja</t>
  </si>
  <si>
    <t>71414</t>
  </si>
  <si>
    <t>Naknada za korišćenje rezultata geoloških istraživanja</t>
  </si>
  <si>
    <t>7142</t>
  </si>
  <si>
    <t>Naknade za korišćenje prirodnih dobara</t>
  </si>
  <si>
    <t>71421</t>
  </si>
  <si>
    <t>Naknada za korišćenje šuma</t>
  </si>
  <si>
    <t>71423</t>
  </si>
  <si>
    <t>Naknada za korišćenje rudnog bogatstva</t>
  </si>
  <si>
    <t>71424</t>
  </si>
  <si>
    <t>Naknada za korišćenje mineralnih sirovina</t>
  </si>
  <si>
    <t>7146</t>
  </si>
  <si>
    <t>Naknada za komunalno opremanje građevinskog zemljišta</t>
  </si>
  <si>
    <t>7147</t>
  </si>
  <si>
    <t>Naknade za izgradnju i održavanje lokalnih puteva</t>
  </si>
  <si>
    <t>7148</t>
  </si>
  <si>
    <t>Naknada za puteve</t>
  </si>
  <si>
    <t>7149</t>
  </si>
  <si>
    <t>Ostale naknade</t>
  </si>
  <si>
    <t>715</t>
  </si>
  <si>
    <t>Ostali prihodi</t>
  </si>
  <si>
    <t>7151</t>
  </si>
  <si>
    <t>Prihodi od kapitala(od kamata, akcija i udjela u dobiti i rente)</t>
  </si>
  <si>
    <t>7152</t>
  </si>
  <si>
    <t>Novčane kazne i oduzete imovinske koristi</t>
  </si>
  <si>
    <t>7153</t>
  </si>
  <si>
    <t>Prihodi koje organi ostvaruju vršenjem svoje djelatnosti</t>
  </si>
  <si>
    <t>7155</t>
  </si>
  <si>
    <t>72</t>
  </si>
  <si>
    <t>Primici od prodaje imovine</t>
  </si>
  <si>
    <t>721</t>
  </si>
  <si>
    <t>Primici od prodaje nefinansijske imovine</t>
  </si>
  <si>
    <t>7211</t>
  </si>
  <si>
    <t>Prodaja nepokretnosti</t>
  </si>
  <si>
    <t>722</t>
  </si>
  <si>
    <t>Primici od prodaje finansijske imovine</t>
  </si>
  <si>
    <t>73</t>
  </si>
  <si>
    <t>Primici od otplate kredita i sredstva prenesena iz prethodne godine</t>
  </si>
  <si>
    <t>731</t>
  </si>
  <si>
    <t>Primici od otplate kredita</t>
  </si>
  <si>
    <t>732</t>
  </si>
  <si>
    <t>Sredstva prenesena iz prethodne godine</t>
  </si>
  <si>
    <t>74</t>
  </si>
  <si>
    <t>Donacije i transferi</t>
  </si>
  <si>
    <t>741</t>
  </si>
  <si>
    <t>Donacije</t>
  </si>
  <si>
    <t>7411</t>
  </si>
  <si>
    <t>Tekuće donacije</t>
  </si>
  <si>
    <t>7412</t>
  </si>
  <si>
    <t>Kapitalne donacije</t>
  </si>
  <si>
    <t>742</t>
  </si>
  <si>
    <t>Transferi</t>
  </si>
  <si>
    <t>7425</t>
  </si>
  <si>
    <t>Transferi od Zavoda za zapošljavanje Crne Gore</t>
  </si>
  <si>
    <t>7426</t>
  </si>
  <si>
    <t>Transferi od Egalizacionog fonda</t>
  </si>
  <si>
    <t>75</t>
  </si>
  <si>
    <t>Pozajmice i krediti</t>
  </si>
  <si>
    <t>751</t>
  </si>
  <si>
    <t>7511</t>
  </si>
  <si>
    <t>Pozajmice i krediti od domaćih izvora</t>
  </si>
  <si>
    <t>7512</t>
  </si>
  <si>
    <t>Pozajmice i krediti od inostranih izvora</t>
  </si>
  <si>
    <t>7</t>
  </si>
  <si>
    <t>UKUPNI PRIHODI (71 + 72 + 73 + 74 + 75)</t>
  </si>
  <si>
    <t>Naknada za korišćenje luke - nautički turizam</t>
  </si>
  <si>
    <t>71464</t>
  </si>
  <si>
    <t>Naknada za izgradnju javnih garaža</t>
  </si>
  <si>
    <t>75111</t>
  </si>
  <si>
    <t>75112</t>
  </si>
  <si>
    <t>Pozajmice i krediti od domaćih finansijskih institucija</t>
  </si>
  <si>
    <t>Pozajmice i krediti od drugih nivoa vlasti</t>
  </si>
  <si>
    <t>UKUPNO:</t>
  </si>
  <si>
    <t>Otplata dugova</t>
  </si>
  <si>
    <t>Kapitalni izdaci</t>
  </si>
  <si>
    <t>Ostali transferi</t>
  </si>
  <si>
    <t>Transferi institucijama, pojedincima, nevladinom i javnom sektoru</t>
  </si>
  <si>
    <t>Transferi za socijalnu zaštitu</t>
  </si>
  <si>
    <t xml:space="preserve">       Izdaci po osnovu troškova sudskih postupaka</t>
  </si>
  <si>
    <t>Ostali izdaci</t>
  </si>
  <si>
    <t>Subvencije</t>
  </si>
  <si>
    <t>Renta</t>
  </si>
  <si>
    <t>Kamate</t>
  </si>
  <si>
    <t>Rashodi za tekuće održavanje</t>
  </si>
  <si>
    <t>Rashodi za usluge</t>
  </si>
  <si>
    <t>Rashodi za materijal</t>
  </si>
  <si>
    <t>Ostala lična primanja</t>
  </si>
  <si>
    <t xml:space="preserve">    Reprogram Poreskog duga po Protokolu</t>
  </si>
  <si>
    <t xml:space="preserve">    Opštinski prirez</t>
  </si>
  <si>
    <t xml:space="preserve">    Doprinosi na teret poslodavca</t>
  </si>
  <si>
    <t xml:space="preserve">    Doprinosi na teret zaposlenog</t>
  </si>
  <si>
    <t xml:space="preserve">    Porez na zarade</t>
  </si>
  <si>
    <t xml:space="preserve">    Neto zarade</t>
  </si>
  <si>
    <t>Bruto zarade i doprinosi na teret poslodavca</t>
  </si>
  <si>
    <t>Otplata obaveza iz prethodnog perioda - analitika</t>
  </si>
  <si>
    <t>Napomena uz izvještaj: analitički pregled izdatka 463 - Otplata obaveza iz prethodnog perioda</t>
  </si>
  <si>
    <t>UKUPNI RASHODI (I+II+III+IV+V)</t>
  </si>
  <si>
    <t/>
  </si>
  <si>
    <t>Ostale rezerve</t>
  </si>
  <si>
    <t>473</t>
  </si>
  <si>
    <t>Stalna budžetska rezerva</t>
  </si>
  <si>
    <t>472</t>
  </si>
  <si>
    <t>Tekuća budžetska rezerva</t>
  </si>
  <si>
    <t>471</t>
  </si>
  <si>
    <t>Rezerve</t>
  </si>
  <si>
    <t>V</t>
  </si>
  <si>
    <t>Otplata obaveza iz prethodnog perioda</t>
  </si>
  <si>
    <t>463-0</t>
  </si>
  <si>
    <t>463</t>
  </si>
  <si>
    <t>Otplata garancija u inostranstvu</t>
  </si>
  <si>
    <t>462-2</t>
  </si>
  <si>
    <t>Otplata garancija u zemlji</t>
  </si>
  <si>
    <t>462-1</t>
  </si>
  <si>
    <t>Otplata garancija</t>
  </si>
  <si>
    <t>462</t>
  </si>
  <si>
    <t>Otplata hartija od vrijednosti i kredita nerezidentima</t>
  </si>
  <si>
    <t>461-2</t>
  </si>
  <si>
    <t>Otplata hartija od vrijednosti i kredita rezidentima</t>
  </si>
  <si>
    <t>461-1</t>
  </si>
  <si>
    <t>Otplata duga</t>
  </si>
  <si>
    <t>461</t>
  </si>
  <si>
    <t>IV</t>
  </si>
  <si>
    <t>Pozajmice i krediti pojedincima</t>
  </si>
  <si>
    <t>451-3</t>
  </si>
  <si>
    <t>Pozajmice i krediti finansijskim institucijama</t>
  </si>
  <si>
    <t>451-2</t>
  </si>
  <si>
    <t>Pozajmice i krediti nefinansijskim institucijama</t>
  </si>
  <si>
    <t>451-1</t>
  </si>
  <si>
    <t>451</t>
  </si>
  <si>
    <t>III</t>
  </si>
  <si>
    <t>Ostali kapitalni izdaci</t>
  </si>
  <si>
    <t>441-9</t>
  </si>
  <si>
    <t>Investiciono održavanje</t>
  </si>
  <si>
    <t>441-6</t>
  </si>
  <si>
    <t>Izdaci za opremu</t>
  </si>
  <si>
    <t>441-5</t>
  </si>
  <si>
    <t>Izdaci za uređenje zemljišta</t>
  </si>
  <si>
    <t>441-4</t>
  </si>
  <si>
    <t>Izdaci za građevinske objekte</t>
  </si>
  <si>
    <t>441-3</t>
  </si>
  <si>
    <t>Izdaci za lokalnu infrastrukturu</t>
  </si>
  <si>
    <t>441-2</t>
  </si>
  <si>
    <t>Izdaci za infrastrukturu od opšteg značaja</t>
  </si>
  <si>
    <t>441-1</t>
  </si>
  <si>
    <t>441</t>
  </si>
  <si>
    <t>II</t>
  </si>
  <si>
    <t>Transferi javnim preduzećima</t>
  </si>
  <si>
    <t>432-6</t>
  </si>
  <si>
    <t>Transferi budžetu Države</t>
  </si>
  <si>
    <t>432-5</t>
  </si>
  <si>
    <t>Transferi opštinama</t>
  </si>
  <si>
    <t>432-4</t>
  </si>
  <si>
    <t>432</t>
  </si>
  <si>
    <t>Ostali transferi institucijama</t>
  </si>
  <si>
    <t>431-9</t>
  </si>
  <si>
    <t>Ostali transferi pojedincima</t>
  </si>
  <si>
    <t>431-8</t>
  </si>
  <si>
    <t>Transferi za lična primanja pripravnika</t>
  </si>
  <si>
    <t>431-7</t>
  </si>
  <si>
    <t>Transferi za jednokratne socijalne pomoći</t>
  </si>
  <si>
    <t>431-6</t>
  </si>
  <si>
    <t>Transferi političkim partijama , strankama i udruženjima</t>
  </si>
  <si>
    <t>431-5</t>
  </si>
  <si>
    <t>Transferi nevladinim organizacijama</t>
  </si>
  <si>
    <t>431-4</t>
  </si>
  <si>
    <t>Transferi institucijama kulture i sporta</t>
  </si>
  <si>
    <t>431-3</t>
  </si>
  <si>
    <t>Transferi obrazovanju</t>
  </si>
  <si>
    <t>431-2</t>
  </si>
  <si>
    <t>Transferi za zdravstvenu zaštitu</t>
  </si>
  <si>
    <t>431-1</t>
  </si>
  <si>
    <t>431</t>
  </si>
  <si>
    <t>43</t>
  </si>
  <si>
    <t>42</t>
  </si>
  <si>
    <t>Ostalo</t>
  </si>
  <si>
    <t>419-9</t>
  </si>
  <si>
    <t>419-8</t>
  </si>
  <si>
    <t>Komunalne naknade</t>
  </si>
  <si>
    <t>419-6</t>
  </si>
  <si>
    <t>Osiguranje</t>
  </si>
  <si>
    <t>419-4</t>
  </si>
  <si>
    <t>Izrada i održavanje softvera</t>
  </si>
  <si>
    <t>419-3</t>
  </si>
  <si>
    <t>Izdaci po osnovu troškova sudskih postupaka</t>
  </si>
  <si>
    <t>419-2</t>
  </si>
  <si>
    <t>Izdaci po osnovu isplate ugovora o djelu</t>
  </si>
  <si>
    <t>419-1</t>
  </si>
  <si>
    <t>419</t>
  </si>
  <si>
    <t>418</t>
  </si>
  <si>
    <t>Zakup zemljišta</t>
  </si>
  <si>
    <t>417-3</t>
  </si>
  <si>
    <t>Zakup opreme</t>
  </si>
  <si>
    <t>417-2</t>
  </si>
  <si>
    <t>Zakup objekata</t>
  </si>
  <si>
    <t>417-1</t>
  </si>
  <si>
    <t>417</t>
  </si>
  <si>
    <t>Kamate nerezidentima</t>
  </si>
  <si>
    <t>416-2</t>
  </si>
  <si>
    <t>Kamate rezidentima</t>
  </si>
  <si>
    <t>416-1</t>
  </si>
  <si>
    <t>416</t>
  </si>
  <si>
    <t>Tekuće održavanje opreme</t>
  </si>
  <si>
    <t>415-3</t>
  </si>
  <si>
    <t>Tekuće održavanje građevinskih objekata</t>
  </si>
  <si>
    <t>415-2</t>
  </si>
  <si>
    <t>Tekuće održavanje javne infrastrukture</t>
  </si>
  <si>
    <t>415-1</t>
  </si>
  <si>
    <t>415</t>
  </si>
  <si>
    <t>Ostale usluge</t>
  </si>
  <si>
    <t>414-9</t>
  </si>
  <si>
    <t>Usluge stručnog usavršavanja</t>
  </si>
  <si>
    <t>414-8</t>
  </si>
  <si>
    <t>Konsultantske usluge, projekti i studije</t>
  </si>
  <si>
    <t>414-7</t>
  </si>
  <si>
    <t>Advokatske, notarske i pravne usluge</t>
  </si>
  <si>
    <t>414-6</t>
  </si>
  <si>
    <t>Usluge prevoza</t>
  </si>
  <si>
    <t>414-5</t>
  </si>
  <si>
    <t>Bankarske usluge i negativne kursne razlike</t>
  </si>
  <si>
    <t>414-4</t>
  </si>
  <si>
    <t>Komunikacione usluge</t>
  </si>
  <si>
    <t>414-3</t>
  </si>
  <si>
    <t>Reprezentacija</t>
  </si>
  <si>
    <t>414-2</t>
  </si>
  <si>
    <t>Službena putovanja</t>
  </si>
  <si>
    <t>414-1</t>
  </si>
  <si>
    <t>414</t>
  </si>
  <si>
    <t>Ostali rashodi za materijal</t>
  </si>
  <si>
    <t>413-9</t>
  </si>
  <si>
    <t>Rashodi za gorivo</t>
  </si>
  <si>
    <t>413-5</t>
  </si>
  <si>
    <t>Rashodi za energiju</t>
  </si>
  <si>
    <t>413-4</t>
  </si>
  <si>
    <t>Materijal za posebne namjene</t>
  </si>
  <si>
    <t>413-3</t>
  </si>
  <si>
    <t>Materijal za zdravstvenu zaštitu</t>
  </si>
  <si>
    <t>413-2</t>
  </si>
  <si>
    <t>Administrativni materijal</t>
  </si>
  <si>
    <t>413-1</t>
  </si>
  <si>
    <t>413</t>
  </si>
  <si>
    <t>412-7</t>
  </si>
  <si>
    <t>Naknada skupštinskim poslanicima</t>
  </si>
  <si>
    <t>412-6</t>
  </si>
  <si>
    <t>Otpremnine</t>
  </si>
  <si>
    <t>412-5</t>
  </si>
  <si>
    <t>Jubilarne nagrade</t>
  </si>
  <si>
    <t>412-4</t>
  </si>
  <si>
    <t>Naknada za prevoz</t>
  </si>
  <si>
    <t>412-3</t>
  </si>
  <si>
    <t>Naknada za stanovanje i odvojeni život</t>
  </si>
  <si>
    <t>412-2</t>
  </si>
  <si>
    <t>Naknada za zimnicu</t>
  </si>
  <si>
    <t>412-1</t>
  </si>
  <si>
    <t>412</t>
  </si>
  <si>
    <t>Opštinski prirez</t>
  </si>
  <si>
    <t>411-5</t>
  </si>
  <si>
    <t>Doprinosi na teret poslodavca</t>
  </si>
  <si>
    <t>411-4</t>
  </si>
  <si>
    <t>Doprinosi na teret zaposlenog</t>
  </si>
  <si>
    <t>411-3</t>
  </si>
  <si>
    <t>Porez na zarade</t>
  </si>
  <si>
    <t>411-2</t>
  </si>
  <si>
    <t>Neto zarade</t>
  </si>
  <si>
    <t>411-1</t>
  </si>
  <si>
    <t>411</t>
  </si>
  <si>
    <t>Tekući izdaci</t>
  </si>
  <si>
    <t>41</t>
  </si>
  <si>
    <t>I</t>
  </si>
  <si>
    <t>% izvršenja godišnjeg budžeta</t>
  </si>
  <si>
    <t>Vrsta rashoda</t>
  </si>
  <si>
    <t>Redni broj</t>
  </si>
  <si>
    <t>OBRAZAC PIR</t>
  </si>
  <si>
    <t>OBRAZAC NEO</t>
  </si>
  <si>
    <t>Vrsta neizmirene obaveze</t>
  </si>
  <si>
    <t xml:space="preserve">Obaveze za tekuće rashode </t>
  </si>
  <si>
    <t>Obaveze za bruto zarade i doprinose na teret poslodavca</t>
  </si>
  <si>
    <t>Obaveze za ostala lična primanja</t>
  </si>
  <si>
    <t>Obaveze za ostale tekuće rashode</t>
  </si>
  <si>
    <t>Obaveze po transferima za socijalnu zaštitu</t>
  </si>
  <si>
    <t>Obaveze za transfere institucijama,pojedincima,NVO</t>
  </si>
  <si>
    <t>Obaveze za kapitalne izdatke</t>
  </si>
  <si>
    <t>Obaveze po pozajmicama i kreditima</t>
  </si>
  <si>
    <t>a)</t>
  </si>
  <si>
    <t>glavnica</t>
  </si>
  <si>
    <t>b)</t>
  </si>
  <si>
    <t>kamata</t>
  </si>
  <si>
    <t>VI</t>
  </si>
  <si>
    <t>Obaveze po osnovu otplate dugova</t>
  </si>
  <si>
    <t>VII</t>
  </si>
  <si>
    <t>Obaveze po osnovu reprogramiranog poreskog duga</t>
  </si>
  <si>
    <t>VIII</t>
  </si>
  <si>
    <t>Obaveze iz rezervi</t>
  </si>
  <si>
    <t>UKUPNE NEIZMIRENE OBAVEZE ( I+II+III+IV+V+VI+VII)</t>
  </si>
  <si>
    <t>Reprogramirani poreski dug</t>
  </si>
  <si>
    <t>ukupan iznos reprogramiranog poreskog duga</t>
  </si>
  <si>
    <t>mp</t>
  </si>
  <si>
    <t>Potpis ovlašćenog lica</t>
  </si>
  <si>
    <t>OBRAZAC BUZ</t>
  </si>
  <si>
    <t>Vrsta zaduženja</t>
  </si>
  <si>
    <t xml:space="preserve">Ugovoreni iznos sredstava </t>
  </si>
  <si>
    <t xml:space="preserve">Iznos povučenih sredstava </t>
  </si>
  <si>
    <t xml:space="preserve">Iznos otplaćenog duga po glavnici </t>
  </si>
  <si>
    <t xml:space="preserve">Stanje duga </t>
  </si>
  <si>
    <t>Domaći dug</t>
  </si>
  <si>
    <t xml:space="preserve">Krediti </t>
  </si>
  <si>
    <t>a</t>
  </si>
  <si>
    <t>Kratkoročni (glavnica)</t>
  </si>
  <si>
    <t>b</t>
  </si>
  <si>
    <t>Dugoročni (glavnica)</t>
  </si>
  <si>
    <t>Obveznice</t>
  </si>
  <si>
    <t xml:space="preserve"> </t>
  </si>
  <si>
    <t>Inostrani dug</t>
  </si>
  <si>
    <t>Krediti</t>
  </si>
  <si>
    <t xml:space="preserve">     UKUPNO (I+II)</t>
  </si>
  <si>
    <t>Domaće garancije</t>
  </si>
  <si>
    <t>Inostrane garancije</t>
  </si>
  <si>
    <t>UKUPNO IZDATE GARANCIJE (III+IV)</t>
  </si>
  <si>
    <t xml:space="preserve">                                                                                                               </t>
  </si>
  <si>
    <t>Naziv institucije</t>
  </si>
  <si>
    <t>Broj radnika:</t>
  </si>
  <si>
    <t>Opština Berane</t>
  </si>
  <si>
    <t>JU Centar za kulturu</t>
  </si>
  <si>
    <t>JU Polimski muzej</t>
  </si>
  <si>
    <t>DOO Sportski centar</t>
  </si>
  <si>
    <t>DOO Agencija za izgradnju i razvoj Berane</t>
  </si>
  <si>
    <t>Turistička organizacija Berane</t>
  </si>
  <si>
    <t xml:space="preserve">DOO Lokalni javni emiter Radio Berane </t>
  </si>
  <si>
    <t>DOO Benergo</t>
  </si>
  <si>
    <t>DOO Regionalni biznis centar</t>
  </si>
  <si>
    <t>DOO Komunalno Berane</t>
  </si>
  <si>
    <t>DOO Vodovod i kanalizacija Berane</t>
  </si>
  <si>
    <t xml:space="preserve">DOO Parking servis </t>
  </si>
  <si>
    <t>JU Dnevni centar za djecu i omladinu sa smetnjama i teškoćama u razvoju</t>
  </si>
  <si>
    <t>Opštinska organizacija crvenog krsta Berane</t>
  </si>
  <si>
    <t>7427</t>
  </si>
  <si>
    <t>Dotacije opštinama</t>
  </si>
  <si>
    <t>Izvršenje u periodu od 01.01.-30.06.2026. godine</t>
  </si>
  <si>
    <t>Izvršenje u periodu od 01.06. do 30.06.2026. godine</t>
  </si>
  <si>
    <t>Ostvareno u periodu od 01.06. do 30.06.2026. godine</t>
  </si>
  <si>
    <t>Ostvareno u periodu od 01.01. do 30.06.2026. godine</t>
  </si>
  <si>
    <t>Broj zaposlenih Opštine Berane, javnih ustanova i preduzeća čiji je osnivač Opština na dan 30.06.2026. godine</t>
  </si>
  <si>
    <t>Iznos zaduženja javnih preduzeća na kraju II kvartala 2026. god.</t>
  </si>
  <si>
    <t>Iznos zaduženja opštine na kraju II kvartala 2026. god.</t>
  </si>
  <si>
    <t>Stanje neizmirenih obaveza opštine na 30.06.2026. god.</t>
  </si>
  <si>
    <t>Stanje neizmirenih obaveza javnih preduzeća i ustanova na 30.06.2026. god.</t>
  </si>
  <si>
    <t>dospjeli iznos reprogramiranog poreskog duga na kraju II kvartala 2026. godine</t>
  </si>
  <si>
    <t>plaćeni iznos reprogramiranog poreskog duga  na kraju II kvartala 2026. godine</t>
  </si>
  <si>
    <t>dospjeli neplaćeni iznos reprogramiranog porskog duga na kraju II kvartala 2026. godine</t>
  </si>
  <si>
    <t xml:space="preserve"> Opština Berane 2026</t>
  </si>
  <si>
    <t xml:space="preserve"> Opština Berane 2015</t>
  </si>
  <si>
    <t>Izvršeno u periodu od 01.01. do 31.06.2026. godine</t>
  </si>
  <si>
    <t>preduzeća i ustanove čiji je osnivač Opština, za koje Opština vrši uplate po reprogramu 2026</t>
  </si>
  <si>
    <t>Preduzeća i ustanove čiji je osnivač Opština, za koje Opština vrši uplate po reprogramu 2015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</si>
</sst>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6">
    <numFmt numFmtId="164" formatCode="\Te\x\t"/>
    <numFmt numFmtId="165" formatCode="#,##0.00\ &quot;£&quot;"/>
    <numFmt numFmtId="166" formatCode="0.00000000000"/>
    <numFmt numFmtId="167" formatCode="#,##0.00000"/>
    <numFmt numFmtId="168" formatCode="#,##0.00\ [$€-41A]"/>
    <numFmt numFmtId="169" formatCode="&quot;£&quot;#,##0.00"/>
  </numFmts>
  <fonts count="32" x14ac:knownFonts="1">
    <font>
      <sz val="11"/>
      <name val="Calibri"/>
    </font>
    <font>
      <sz val="11"/>
      <color theme="1"/>
      <name val="Calibri"/>
      <family val="2"/>
      <scheme val="minor"/>
    </font>
    <font>
      <sz val="8"/>
      <name val="Cambria"/>
      <family val="1"/>
      <charset val="238"/>
    </font>
    <font>
      <b/>
      <sz val="8"/>
      <name val="Cambria"/>
      <family val="1"/>
    </font>
    <font>
      <sz val="8"/>
      <name val="Cambria"/>
      <family val="1"/>
    </font>
    <font>
      <b/>
      <sz val="9"/>
      <color theme="1"/>
      <name val="Cambria"/>
      <family val="1"/>
    </font>
    <font>
      <b/>
      <sz val="9"/>
      <color indexed="8"/>
      <name val="Cambria"/>
      <family val="1"/>
    </font>
    <font>
      <sz val="9"/>
      <color indexed="8"/>
      <name val="Cambria"/>
      <family val="1"/>
    </font>
    <font>
      <b/>
      <sz val="9"/>
      <name val="Cambria"/>
      <family val="1"/>
    </font>
    <font>
      <b/>
      <sz val="11"/>
      <color theme="1"/>
      <name val="Calibri"/>
      <family val="2"/>
      <scheme val="minor"/>
    </font>
    <font>
      <sz val="11"/>
      <name val="Cambria"/>
      <family val="1"/>
    </font>
    <font>
      <sz val="10"/>
      <color indexed="8"/>
      <name val="Cambria"/>
      <family val="1"/>
    </font>
    <font>
      <sz val="11"/>
      <color theme="1"/>
      <name val="Cambria"/>
      <family val="1"/>
    </font>
    <font>
      <b/>
      <sz val="11"/>
      <color theme="1"/>
      <name val="Cambria"/>
      <family val="1"/>
    </font>
    <font>
      <b/>
      <sz val="12"/>
      <name val="Cambria"/>
      <family val="1"/>
    </font>
    <font>
      <b/>
      <sz val="10"/>
      <name val="Cambria"/>
      <family val="1"/>
    </font>
    <font>
      <sz val="10"/>
      <name val="Cambria"/>
      <family val="1"/>
    </font>
    <font>
      <b/>
      <sz val="10"/>
      <color theme="1"/>
      <name val="Cambria"/>
      <family val="1"/>
    </font>
    <font>
      <sz val="10"/>
      <color theme="1"/>
      <name val="Cambria"/>
      <family val="1"/>
    </font>
    <font>
      <sz val="11"/>
      <color indexed="8"/>
      <name val="Calibri"/>
      <family val="2"/>
    </font>
    <font>
      <b/>
      <sz val="11"/>
      <name val="Cambria"/>
      <family val="1"/>
    </font>
    <font>
      <sz val="9"/>
      <name val="Cambria"/>
      <family val="1"/>
    </font>
    <font>
      <b/>
      <sz val="9"/>
      <color indexed="81"/>
      <name val="Tahoma"/>
      <family val="2"/>
    </font>
    <font>
      <sz val="9"/>
      <color indexed="81"/>
      <name val="Tahoma"/>
      <family val="2"/>
    </font>
    <font>
      <sz val="10"/>
      <color indexed="8"/>
      <name val="Arial"/>
      <family val="2"/>
      <charset val="238"/>
    </font>
    <font>
      <sz val="11"/>
      <name val="Calibri"/>
      <family val="2"/>
      <charset val="238"/>
    </font>
    <font>
      <sz val="10"/>
      <color indexed="8"/>
      <name val="Arial"/>
      <family val="2"/>
      <charset val="238"/>
    </font>
    <font>
      <b/>
      <sz val="8"/>
      <name val="Cambria"/>
      <family val="1"/>
      <charset val="238"/>
    </font>
    <font>
      <b/>
      <sz val="11"/>
      <name val="Calibri"/>
      <family val="2"/>
      <charset val="238"/>
    </font>
    <font>
      <sz val="11"/>
      <name val="Calibri"/>
      <family val="2"/>
      <scheme val="minor"/>
    </font>
    <font>
      <b/>
      <sz val="11"/>
      <color theme="0"/>
      <name val="Calibri"/>
      <family val="2"/>
      <charset val="238"/>
      <scheme val="minor"/>
    </font>
    <font>
      <sz val="11"/>
      <color theme="0"/>
      <name val="Calibri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68">
    <border>
      <left/>
      <right/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auto="1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/>
      <diagonal/>
    </border>
    <border>
      <left style="thin">
        <color auto="1"/>
      </left>
      <right style="medium">
        <color indexed="64"/>
      </right>
      <top/>
      <bottom style="thin">
        <color auto="1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/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/>
      <right style="medium">
        <color indexed="64"/>
      </right>
      <top style="thin">
        <color indexed="64"/>
      </top>
      <bottom style="double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/>
      <right style="medium">
        <color indexed="64"/>
      </right>
      <top style="double">
        <color indexed="64"/>
      </top>
      <bottom style="thin">
        <color indexed="64"/>
      </bottom>
      <diagonal/>
    </border>
    <border>
      <left style="medium">
        <color indexed="64"/>
      </left>
      <right/>
      <top style="double">
        <color indexed="64"/>
      </top>
      <bottom style="double">
        <color indexed="64"/>
      </bottom>
      <diagonal/>
    </border>
    <border>
      <left/>
      <right style="thin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double">
        <color indexed="64"/>
      </bottom>
      <diagonal/>
    </border>
    <border>
      <left/>
      <right style="medium">
        <color indexed="64"/>
      </right>
      <top style="double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double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auto="1"/>
      </left>
      <right style="thin">
        <color auto="1"/>
      </right>
      <top style="medium">
        <color indexed="64"/>
      </top>
      <bottom/>
      <diagonal/>
    </border>
    <border>
      <left style="thin">
        <color auto="1"/>
      </left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indexed="64"/>
      </right>
      <top/>
      <bottom/>
      <diagonal/>
    </border>
    <border>
      <left/>
      <right style="thin">
        <color auto="1"/>
      </right>
      <top style="thin">
        <color auto="1"/>
      </top>
      <bottom/>
      <diagonal/>
    </border>
  </borders>
  <cellStyleXfs count="6">
    <xf numFmtId="0" fontId="0" fillId="0" borderId="0"/>
    <xf numFmtId="0" fontId="1" fillId="0" borderId="0"/>
    <xf numFmtId="0" fontId="19" fillId="0" borderId="0"/>
    <xf numFmtId="0" fontId="24" fillId="0" borderId="0">
      <alignment vertical="top"/>
    </xf>
    <xf numFmtId="0" fontId="25" fillId="0" borderId="0"/>
    <xf numFmtId="0" fontId="26" fillId="0" borderId="0">
      <alignment vertical="top"/>
    </xf>
  </cellStyleXfs>
  <cellXfs count="243">
    <xf numFmtId="0" fontId="0" fillId="0" borderId="0" xfId="0"/>
    <xf numFmtId="0" fontId="2" fillId="0" borderId="0" xfId="0" applyFont="1"/>
    <xf numFmtId="164" fontId="3" fillId="0" borderId="2" xfId="0" applyNumberFormat="1" applyFont="1" applyBorder="1" applyAlignment="1">
      <alignment horizontal="center" vertical="center" wrapText="1"/>
    </xf>
    <xf numFmtId="164" fontId="3" fillId="0" borderId="2" xfId="0" applyNumberFormat="1" applyFont="1" applyBorder="1" applyAlignment="1">
      <alignment horizontal="left" vertical="center" wrapText="1"/>
    </xf>
    <xf numFmtId="164" fontId="3" fillId="0" borderId="9" xfId="0" applyNumberFormat="1" applyFont="1" applyBorder="1" applyAlignment="1">
      <alignment horizontal="left" vertical="center" wrapText="1"/>
    </xf>
    <xf numFmtId="4" fontId="3" fillId="0" borderId="10" xfId="0" applyNumberFormat="1" applyFont="1" applyBorder="1" applyAlignment="1">
      <alignment horizontal="right" vertical="center" wrapText="1"/>
    </xf>
    <xf numFmtId="164" fontId="3" fillId="0" borderId="6" xfId="0" applyNumberFormat="1" applyFont="1" applyBorder="1" applyAlignment="1">
      <alignment horizontal="center" vertical="center" wrapText="1"/>
    </xf>
    <xf numFmtId="0" fontId="4" fillId="0" borderId="0" xfId="0" applyFont="1"/>
    <xf numFmtId="4" fontId="4" fillId="0" borderId="6" xfId="0" applyNumberFormat="1" applyFont="1" applyBorder="1" applyAlignment="1">
      <alignment horizontal="right" vertical="center" wrapText="1"/>
    </xf>
    <xf numFmtId="49" fontId="2" fillId="0" borderId="0" xfId="0" applyNumberFormat="1" applyFont="1"/>
    <xf numFmtId="49" fontId="4" fillId="0" borderId="0" xfId="0" applyNumberFormat="1" applyFont="1"/>
    <xf numFmtId="49" fontId="8" fillId="0" borderId="0" xfId="0" applyNumberFormat="1" applyFont="1"/>
    <xf numFmtId="0" fontId="3" fillId="0" borderId="0" xfId="0" applyFont="1"/>
    <xf numFmtId="164" fontId="3" fillId="0" borderId="8" xfId="0" applyNumberFormat="1" applyFont="1" applyBorder="1" applyAlignment="1">
      <alignment horizontal="right" vertical="center" wrapText="1"/>
    </xf>
    <xf numFmtId="164" fontId="3" fillId="0" borderId="7" xfId="0" applyNumberFormat="1" applyFont="1" applyBorder="1" applyAlignment="1">
      <alignment horizontal="center" vertical="center" wrapText="1"/>
    </xf>
    <xf numFmtId="0" fontId="8" fillId="0" borderId="0" xfId="0" applyFont="1"/>
    <xf numFmtId="4" fontId="3" fillId="0" borderId="6" xfId="0" applyNumberFormat="1" applyFont="1" applyBorder="1" applyAlignment="1">
      <alignment horizontal="right" vertical="center" wrapText="1"/>
    </xf>
    <xf numFmtId="4" fontId="4" fillId="0" borderId="0" xfId="0" applyNumberFormat="1" applyFont="1"/>
    <xf numFmtId="4" fontId="2" fillId="0" borderId="0" xfId="0" applyNumberFormat="1" applyFont="1"/>
    <xf numFmtId="0" fontId="10" fillId="0" borderId="0" xfId="0" applyFont="1"/>
    <xf numFmtId="0" fontId="11" fillId="0" borderId="0" xfId="1" applyFont="1"/>
    <xf numFmtId="0" fontId="12" fillId="0" borderId="0" xfId="1" applyFont="1"/>
    <xf numFmtId="0" fontId="15" fillId="0" borderId="3" xfId="1" applyFont="1" applyBorder="1" applyAlignment="1">
      <alignment horizontal="center" vertical="center" wrapText="1"/>
    </xf>
    <xf numFmtId="0" fontId="15" fillId="0" borderId="7" xfId="1" applyFont="1" applyBorder="1" applyAlignment="1">
      <alignment horizontal="center"/>
    </xf>
    <xf numFmtId="4" fontId="12" fillId="0" borderId="0" xfId="1" applyNumberFormat="1" applyFont="1"/>
    <xf numFmtId="16" fontId="16" fillId="0" borderId="7" xfId="1" applyNumberFormat="1" applyFont="1" applyBorder="1" applyAlignment="1">
      <alignment horizontal="center"/>
    </xf>
    <xf numFmtId="0" fontId="15" fillId="0" borderId="8" xfId="1" applyFont="1" applyBorder="1" applyAlignment="1">
      <alignment horizontal="center"/>
    </xf>
    <xf numFmtId="0" fontId="1" fillId="0" borderId="0" xfId="1" applyAlignment="1">
      <alignment horizontal="right"/>
    </xf>
    <xf numFmtId="0" fontId="1" fillId="0" borderId="0" xfId="1"/>
    <xf numFmtId="4" fontId="0" fillId="0" borderId="0" xfId="0" applyNumberFormat="1"/>
    <xf numFmtId="4" fontId="10" fillId="0" borderId="0" xfId="0" applyNumberFormat="1" applyFont="1"/>
    <xf numFmtId="167" fontId="10" fillId="0" borderId="0" xfId="0" applyNumberFormat="1" applyFont="1"/>
    <xf numFmtId="0" fontId="1" fillId="0" borderId="2" xfId="1" applyBorder="1"/>
    <xf numFmtId="0" fontId="1" fillId="0" borderId="2" xfId="1" applyBorder="1" applyAlignment="1">
      <alignment wrapText="1"/>
    </xf>
    <xf numFmtId="0" fontId="9" fillId="0" borderId="4" xfId="1" applyFont="1" applyBorder="1"/>
    <xf numFmtId="0" fontId="9" fillId="0" borderId="5" xfId="1" applyFont="1" applyBorder="1"/>
    <xf numFmtId="0" fontId="1" fillId="0" borderId="8" xfId="1" applyBorder="1"/>
    <xf numFmtId="0" fontId="9" fillId="0" borderId="9" xfId="1" applyFont="1" applyBorder="1"/>
    <xf numFmtId="0" fontId="9" fillId="0" borderId="3" xfId="1" applyFont="1" applyBorder="1"/>
    <xf numFmtId="0" fontId="1" fillId="0" borderId="7" xfId="1" applyBorder="1" applyAlignment="1">
      <alignment horizontal="center"/>
    </xf>
    <xf numFmtId="0" fontId="1" fillId="0" borderId="7" xfId="1" applyBorder="1" applyAlignment="1">
      <alignment horizontal="center" vertical="center"/>
    </xf>
    <xf numFmtId="0" fontId="1" fillId="0" borderId="2" xfId="1" applyBorder="1" applyAlignment="1">
      <alignment vertical="center" wrapText="1"/>
    </xf>
    <xf numFmtId="165" fontId="18" fillId="0" borderId="0" xfId="1" applyNumberFormat="1" applyFont="1" applyAlignment="1">
      <alignment horizontal="center" vertical="center"/>
    </xf>
    <xf numFmtId="165" fontId="0" fillId="0" borderId="0" xfId="0" applyNumberFormat="1"/>
    <xf numFmtId="165" fontId="10" fillId="0" borderId="0" xfId="0" applyNumberFormat="1" applyFont="1"/>
    <xf numFmtId="4" fontId="2" fillId="0" borderId="6" xfId="0" applyNumberFormat="1" applyFont="1" applyBorder="1" applyAlignment="1">
      <alignment horizontal="right" vertical="center" wrapText="1"/>
    </xf>
    <xf numFmtId="4" fontId="3" fillId="0" borderId="23" xfId="0" applyNumberFormat="1" applyFont="1" applyBorder="1" applyAlignment="1">
      <alignment horizontal="right" vertical="center" wrapText="1"/>
    </xf>
    <xf numFmtId="4" fontId="2" fillId="0" borderId="23" xfId="0" applyNumberFormat="1" applyFont="1" applyBorder="1" applyAlignment="1">
      <alignment horizontal="right" vertical="center" wrapText="1"/>
    </xf>
    <xf numFmtId="4" fontId="4" fillId="0" borderId="23" xfId="0" applyNumberFormat="1" applyFont="1" applyBorder="1" applyAlignment="1">
      <alignment horizontal="right" vertical="center" wrapText="1"/>
    </xf>
    <xf numFmtId="0" fontId="10" fillId="0" borderId="0" xfId="0" applyFont="1" applyAlignment="1">
      <alignment horizontal="center"/>
    </xf>
    <xf numFmtId="0" fontId="1" fillId="0" borderId="30" xfId="1" applyBorder="1" applyAlignment="1">
      <alignment horizontal="center"/>
    </xf>
    <xf numFmtId="0" fontId="8" fillId="0" borderId="39" xfId="2" applyFont="1" applyBorder="1" applyAlignment="1">
      <alignment horizontal="center"/>
    </xf>
    <xf numFmtId="0" fontId="8" fillId="0" borderId="40" xfId="2" applyFont="1" applyBorder="1"/>
    <xf numFmtId="0" fontId="8" fillId="0" borderId="22" xfId="2" applyFont="1" applyBorder="1" applyAlignment="1">
      <alignment horizontal="right"/>
    </xf>
    <xf numFmtId="0" fontId="8" fillId="0" borderId="20" xfId="2" applyFont="1" applyBorder="1"/>
    <xf numFmtId="0" fontId="21" fillId="0" borderId="22" xfId="2" applyFont="1" applyBorder="1" applyAlignment="1">
      <alignment horizontal="right"/>
    </xf>
    <xf numFmtId="0" fontId="21" fillId="0" borderId="20" xfId="2" applyFont="1" applyBorder="1"/>
    <xf numFmtId="0" fontId="8" fillId="0" borderId="22" xfId="2" applyFont="1" applyBorder="1" applyAlignment="1">
      <alignment horizontal="center"/>
    </xf>
    <xf numFmtId="0" fontId="8" fillId="0" borderId="26" xfId="2" applyFont="1" applyBorder="1" applyAlignment="1">
      <alignment horizontal="center"/>
    </xf>
    <xf numFmtId="0" fontId="8" fillId="0" borderId="24" xfId="2" applyFont="1" applyBorder="1"/>
    <xf numFmtId="0" fontId="19" fillId="0" borderId="0" xfId="2"/>
    <xf numFmtId="4" fontId="3" fillId="0" borderId="2" xfId="0" applyNumberFormat="1" applyFont="1" applyBorder="1" applyAlignment="1">
      <alignment horizontal="right" vertical="center" wrapText="1"/>
    </xf>
    <xf numFmtId="4" fontId="3" fillId="0" borderId="0" xfId="0" applyNumberFormat="1" applyFont="1"/>
    <xf numFmtId="166" fontId="4" fillId="0" borderId="0" xfId="0" applyNumberFormat="1" applyFont="1"/>
    <xf numFmtId="164" fontId="4" fillId="0" borderId="2" xfId="0" applyNumberFormat="1" applyFont="1" applyBorder="1" applyAlignment="1">
      <alignment horizontal="left" vertical="center" wrapText="1"/>
    </xf>
    <xf numFmtId="4" fontId="4" fillId="0" borderId="2" xfId="0" applyNumberFormat="1" applyFont="1" applyBorder="1" applyAlignment="1">
      <alignment horizontal="right" vertical="center" wrapText="1"/>
    </xf>
    <xf numFmtId="4" fontId="27" fillId="0" borderId="2" xfId="0" applyNumberFormat="1" applyFont="1" applyBorder="1" applyAlignment="1">
      <alignment horizontal="right" vertical="center" wrapText="1"/>
    </xf>
    <xf numFmtId="4" fontId="2" fillId="0" borderId="2" xfId="0" applyNumberFormat="1" applyFont="1" applyBorder="1"/>
    <xf numFmtId="4" fontId="4" fillId="0" borderId="2" xfId="0" applyNumberFormat="1" applyFont="1" applyBorder="1"/>
    <xf numFmtId="4" fontId="2" fillId="0" borderId="2" xfId="0" applyNumberFormat="1" applyFont="1" applyBorder="1" applyAlignment="1">
      <alignment horizontal="right" vertical="center" wrapText="1"/>
    </xf>
    <xf numFmtId="4" fontId="3" fillId="0" borderId="2" xfId="0" applyNumberFormat="1" applyFont="1" applyBorder="1"/>
    <xf numFmtId="4" fontId="3" fillId="0" borderId="20" xfId="0" applyNumberFormat="1" applyFont="1" applyBorder="1" applyAlignment="1">
      <alignment horizontal="right" vertical="center" wrapText="1"/>
    </xf>
    <xf numFmtId="4" fontId="3" fillId="0" borderId="9" xfId="0" applyNumberFormat="1" applyFont="1" applyBorder="1" applyAlignment="1">
      <alignment horizontal="right" vertical="center" wrapText="1"/>
    </xf>
    <xf numFmtId="0" fontId="6" fillId="0" borderId="2" xfId="0" applyFont="1" applyBorder="1"/>
    <xf numFmtId="0" fontId="7" fillId="0" borderId="2" xfId="0" applyFont="1" applyBorder="1"/>
    <xf numFmtId="0" fontId="6" fillId="0" borderId="2" xfId="0" applyFont="1" applyBorder="1" applyAlignment="1">
      <alignment horizontal="left" vertical="justify" wrapText="1"/>
    </xf>
    <xf numFmtId="0" fontId="5" fillId="0" borderId="2" xfId="0" applyFont="1" applyBorder="1"/>
    <xf numFmtId="164" fontId="2" fillId="0" borderId="2" xfId="0" applyNumberFormat="1" applyFont="1" applyBorder="1" applyAlignment="1">
      <alignment horizontal="left" vertical="center" wrapText="1"/>
    </xf>
    <xf numFmtId="164" fontId="2" fillId="0" borderId="7" xfId="0" applyNumberFormat="1" applyFont="1" applyBorder="1" applyAlignment="1">
      <alignment horizontal="right" vertical="center" wrapText="1"/>
    </xf>
    <xf numFmtId="4" fontId="2" fillId="0" borderId="20" xfId="0" applyNumberFormat="1" applyFont="1" applyBorder="1" applyAlignment="1">
      <alignment horizontal="right" vertical="center" wrapText="1"/>
    </xf>
    <xf numFmtId="4" fontId="2" fillId="0" borderId="20" xfId="0" applyNumberFormat="1" applyFont="1" applyBorder="1"/>
    <xf numFmtId="4" fontId="9" fillId="0" borderId="0" xfId="0" applyNumberFormat="1" applyFont="1"/>
    <xf numFmtId="4" fontId="4" fillId="0" borderId="2" xfId="0" applyNumberFormat="1" applyFont="1" applyBorder="1" applyAlignment="1">
      <alignment vertical="center"/>
    </xf>
    <xf numFmtId="4" fontId="4" fillId="0" borderId="20" xfId="0" applyNumberFormat="1" applyFont="1" applyBorder="1"/>
    <xf numFmtId="0" fontId="28" fillId="0" borderId="0" xfId="0" applyFont="1"/>
    <xf numFmtId="0" fontId="25" fillId="0" borderId="0" xfId="0" applyFont="1"/>
    <xf numFmtId="2" fontId="0" fillId="0" borderId="0" xfId="0" applyNumberFormat="1"/>
    <xf numFmtId="2" fontId="28" fillId="0" borderId="0" xfId="0" applyNumberFormat="1" applyFont="1"/>
    <xf numFmtId="4" fontId="2" fillId="0" borderId="2" xfId="0" applyNumberFormat="1" applyFont="1" applyBorder="1" applyAlignment="1">
      <alignment horizontal="right" vertical="center"/>
    </xf>
    <xf numFmtId="0" fontId="8" fillId="0" borderId="35" xfId="2" applyFont="1" applyBorder="1" applyAlignment="1">
      <alignment horizontal="center" vertical="center" wrapText="1"/>
    </xf>
    <xf numFmtId="0" fontId="8" fillId="0" borderId="36" xfId="2" applyFont="1" applyBorder="1" applyAlignment="1">
      <alignment horizontal="center" vertical="center" wrapText="1"/>
    </xf>
    <xf numFmtId="0" fontId="8" fillId="0" borderId="37" xfId="2" applyFont="1" applyBorder="1" applyAlignment="1">
      <alignment horizontal="center" vertical="center" wrapText="1"/>
    </xf>
    <xf numFmtId="0" fontId="8" fillId="0" borderId="38" xfId="2" applyFont="1" applyBorder="1" applyAlignment="1">
      <alignment horizontal="center" vertical="center" wrapText="1"/>
    </xf>
    <xf numFmtId="4" fontId="17" fillId="0" borderId="10" xfId="1" applyNumberFormat="1" applyFont="1" applyBorder="1" applyAlignment="1">
      <alignment horizontal="center"/>
    </xf>
    <xf numFmtId="0" fontId="9" fillId="0" borderId="10" xfId="1" applyFont="1" applyBorder="1"/>
    <xf numFmtId="4" fontId="25" fillId="0" borderId="0" xfId="0" applyNumberFormat="1" applyFont="1"/>
    <xf numFmtId="2" fontId="1" fillId="0" borderId="0" xfId="1" applyNumberFormat="1"/>
    <xf numFmtId="4" fontId="1" fillId="0" borderId="0" xfId="1" applyNumberFormat="1"/>
    <xf numFmtId="0" fontId="1" fillId="0" borderId="0" xfId="1" applyAlignment="1">
      <alignment horizontal="center"/>
    </xf>
    <xf numFmtId="0" fontId="1" fillId="0" borderId="30" xfId="1" applyBorder="1"/>
    <xf numFmtId="4" fontId="4" fillId="2" borderId="2" xfId="0" applyNumberFormat="1" applyFont="1" applyFill="1" applyBorder="1"/>
    <xf numFmtId="4" fontId="3" fillId="2" borderId="2" xfId="0" applyNumberFormat="1" applyFont="1" applyFill="1" applyBorder="1"/>
    <xf numFmtId="0" fontId="5" fillId="0" borderId="2" xfId="0" applyFont="1" applyBorder="1" applyAlignment="1">
      <alignment horizontal="center" vertical="center" wrapText="1"/>
    </xf>
    <xf numFmtId="49" fontId="2" fillId="0" borderId="7" xfId="0" applyNumberFormat="1" applyFont="1" applyBorder="1"/>
    <xf numFmtId="49" fontId="3" fillId="0" borderId="7" xfId="0" applyNumberFormat="1" applyFont="1" applyBorder="1" applyAlignment="1">
      <alignment horizontal="center" vertical="center" wrapText="1"/>
    </xf>
    <xf numFmtId="49" fontId="2" fillId="0" borderId="7" xfId="0" applyNumberFormat="1" applyFont="1" applyBorder="1" applyAlignment="1">
      <alignment horizontal="right" vertical="center" wrapText="1"/>
    </xf>
    <xf numFmtId="49" fontId="4" fillId="0" borderId="7" xfId="0" applyNumberFormat="1" applyFont="1" applyBorder="1" applyAlignment="1">
      <alignment horizontal="right" vertical="center" wrapText="1"/>
    </xf>
    <xf numFmtId="4" fontId="2" fillId="2" borderId="2" xfId="0" applyNumberFormat="1" applyFont="1" applyFill="1" applyBorder="1"/>
    <xf numFmtId="49" fontId="3" fillId="0" borderId="7" xfId="0" applyNumberFormat="1" applyFont="1" applyBorder="1" applyAlignment="1">
      <alignment horizontal="right" vertical="center" wrapText="1"/>
    </xf>
    <xf numFmtId="49" fontId="3" fillId="0" borderId="8" xfId="0" applyNumberFormat="1" applyFont="1" applyBorder="1" applyAlignment="1">
      <alignment horizontal="center" vertical="center" wrapText="1"/>
    </xf>
    <xf numFmtId="4" fontId="27" fillId="0" borderId="9" xfId="0" applyNumberFormat="1" applyFont="1" applyBorder="1" applyAlignment="1">
      <alignment horizontal="right" vertical="center" wrapText="1"/>
    </xf>
    <xf numFmtId="0" fontId="2" fillId="2" borderId="0" xfId="0" applyFont="1" applyFill="1"/>
    <xf numFmtId="168" fontId="8" fillId="2" borderId="41" xfId="2" applyNumberFormat="1" applyFont="1" applyFill="1" applyBorder="1"/>
    <xf numFmtId="168" fontId="8" fillId="2" borderId="42" xfId="2" applyNumberFormat="1" applyFont="1" applyFill="1" applyBorder="1"/>
    <xf numFmtId="168" fontId="8" fillId="2" borderId="43" xfId="2" applyNumberFormat="1" applyFont="1" applyFill="1" applyBorder="1"/>
    <xf numFmtId="168" fontId="8" fillId="2" borderId="2" xfId="2" applyNumberFormat="1" applyFont="1" applyFill="1" applyBorder="1"/>
    <xf numFmtId="168" fontId="8" fillId="2" borderId="7" xfId="2" applyNumberFormat="1" applyFont="1" applyFill="1" applyBorder="1"/>
    <xf numFmtId="168" fontId="8" fillId="2" borderId="23" xfId="2" applyNumberFormat="1" applyFont="1" applyFill="1" applyBorder="1"/>
    <xf numFmtId="168" fontId="8" fillId="2" borderId="46" xfId="2" applyNumberFormat="1" applyFont="1" applyFill="1" applyBorder="1"/>
    <xf numFmtId="168" fontId="8" fillId="2" borderId="47" xfId="2" applyNumberFormat="1" applyFont="1" applyFill="1" applyBorder="1"/>
    <xf numFmtId="168" fontId="8" fillId="2" borderId="48" xfId="2" applyNumberFormat="1" applyFont="1" applyFill="1" applyBorder="1"/>
    <xf numFmtId="168" fontId="8" fillId="2" borderId="49" xfId="2" applyNumberFormat="1" applyFont="1" applyFill="1" applyBorder="1"/>
    <xf numFmtId="168" fontId="21" fillId="2" borderId="41" xfId="2" applyNumberFormat="1" applyFont="1" applyFill="1" applyBorder="1"/>
    <xf numFmtId="168" fontId="21" fillId="2" borderId="42" xfId="2" applyNumberFormat="1" applyFont="1" applyFill="1" applyBorder="1"/>
    <xf numFmtId="168" fontId="21" fillId="2" borderId="50" xfId="2" applyNumberFormat="1" applyFont="1" applyFill="1" applyBorder="1"/>
    <xf numFmtId="168" fontId="21" fillId="2" borderId="8" xfId="2" applyNumberFormat="1" applyFont="1" applyFill="1" applyBorder="1"/>
    <xf numFmtId="168" fontId="21" fillId="2" borderId="9" xfId="2" applyNumberFormat="1" applyFont="1" applyFill="1" applyBorder="1"/>
    <xf numFmtId="168" fontId="21" fillId="2" borderId="10" xfId="2" applyNumberFormat="1" applyFont="1" applyFill="1" applyBorder="1"/>
    <xf numFmtId="168" fontId="8" fillId="2" borderId="53" xfId="2" applyNumberFormat="1" applyFont="1" applyFill="1" applyBorder="1"/>
    <xf numFmtId="168" fontId="8" fillId="2" borderId="54" xfId="2" applyNumberFormat="1" applyFont="1" applyFill="1" applyBorder="1"/>
    <xf numFmtId="168" fontId="8" fillId="2" borderId="55" xfId="2" applyNumberFormat="1" applyFont="1" applyFill="1" applyBorder="1"/>
    <xf numFmtId="165" fontId="18" fillId="2" borderId="0" xfId="1" applyNumberFormat="1" applyFont="1" applyFill="1" applyAlignment="1">
      <alignment horizontal="center" vertical="center"/>
    </xf>
    <xf numFmtId="4" fontId="4" fillId="0" borderId="0" xfId="0" applyNumberFormat="1" applyFont="1" applyAlignment="1">
      <alignment horizontal="right" vertical="center"/>
    </xf>
    <xf numFmtId="4" fontId="3" fillId="0" borderId="0" xfId="0" applyNumberFormat="1" applyFont="1" applyAlignment="1">
      <alignment horizontal="right"/>
    </xf>
    <xf numFmtId="17" fontId="2" fillId="0" borderId="0" xfId="0" applyNumberFormat="1" applyFont="1"/>
    <xf numFmtId="169" fontId="10" fillId="0" borderId="0" xfId="0" applyNumberFormat="1" applyFont="1"/>
    <xf numFmtId="4" fontId="3" fillId="0" borderId="0" xfId="0" applyNumberFormat="1" applyFont="1" applyAlignment="1">
      <alignment horizontal="right" vertical="center"/>
    </xf>
    <xf numFmtId="0" fontId="1" fillId="2" borderId="6" xfId="1" applyFill="1" applyBorder="1" applyAlignment="1">
      <alignment vertical="center"/>
    </xf>
    <xf numFmtId="0" fontId="29" fillId="2" borderId="6" xfId="1" applyFont="1" applyFill="1" applyBorder="1" applyAlignment="1">
      <alignment vertical="center"/>
    </xf>
    <xf numFmtId="168" fontId="21" fillId="2" borderId="2" xfId="2" applyNumberFormat="1" applyFont="1" applyFill="1" applyBorder="1"/>
    <xf numFmtId="168" fontId="8" fillId="2" borderId="9" xfId="2" applyNumberFormat="1" applyFont="1" applyFill="1" applyBorder="1"/>
    <xf numFmtId="168" fontId="21" fillId="2" borderId="7" xfId="2" applyNumberFormat="1" applyFont="1" applyFill="1" applyBorder="1"/>
    <xf numFmtId="168" fontId="21" fillId="2" borderId="6" xfId="2" applyNumberFormat="1" applyFont="1" applyFill="1" applyBorder="1"/>
    <xf numFmtId="168" fontId="8" fillId="2" borderId="6" xfId="2" applyNumberFormat="1" applyFont="1" applyFill="1" applyBorder="1"/>
    <xf numFmtId="0" fontId="31" fillId="2" borderId="0" xfId="0" applyFont="1" applyFill="1"/>
    <xf numFmtId="4" fontId="30" fillId="2" borderId="0" xfId="0" applyNumberFormat="1" applyFont="1" applyFill="1"/>
    <xf numFmtId="164" fontId="3" fillId="2" borderId="2" xfId="0" applyNumberFormat="1" applyFont="1" applyFill="1" applyBorder="1" applyAlignment="1">
      <alignment horizontal="center" vertical="center" wrapText="1"/>
    </xf>
    <xf numFmtId="164" fontId="3" fillId="2" borderId="6" xfId="0" applyNumberFormat="1" applyFont="1" applyFill="1" applyBorder="1" applyAlignment="1">
      <alignment horizontal="center" vertical="center" wrapText="1"/>
    </xf>
    <xf numFmtId="0" fontId="6" fillId="2" borderId="2" xfId="0" applyFont="1" applyFill="1" applyBorder="1" applyAlignment="1">
      <alignment horizontal="center" vertical="center" wrapText="1"/>
    </xf>
    <xf numFmtId="0" fontId="4" fillId="2" borderId="0" xfId="0" applyFont="1" applyFill="1"/>
    <xf numFmtId="4" fontId="17" fillId="2" borderId="2" xfId="1" applyNumberFormat="1" applyFont="1" applyFill="1" applyBorder="1" applyAlignment="1">
      <alignment horizontal="center" vertical="center"/>
    </xf>
    <xf numFmtId="4" fontId="18" fillId="2" borderId="2" xfId="1" applyNumberFormat="1" applyFont="1" applyFill="1" applyBorder="1" applyAlignment="1">
      <alignment horizontal="center" vertical="center"/>
    </xf>
    <xf numFmtId="4" fontId="18" fillId="2" borderId="6" xfId="1" applyNumberFormat="1" applyFont="1" applyFill="1" applyBorder="1" applyAlignment="1">
      <alignment horizontal="center" vertical="center"/>
    </xf>
    <xf numFmtId="4" fontId="18" fillId="2" borderId="62" xfId="1" applyNumberFormat="1" applyFont="1" applyFill="1" applyBorder="1" applyAlignment="1">
      <alignment horizontal="center" vertical="center"/>
    </xf>
    <xf numFmtId="4" fontId="18" fillId="2" borderId="65" xfId="1" applyNumberFormat="1" applyFont="1" applyFill="1" applyBorder="1" applyAlignment="1">
      <alignment horizontal="center" vertical="center"/>
    </xf>
    <xf numFmtId="4" fontId="18" fillId="2" borderId="66" xfId="1" applyNumberFormat="1" applyFont="1" applyFill="1" applyBorder="1" applyAlignment="1">
      <alignment horizontal="center" vertical="center"/>
    </xf>
    <xf numFmtId="4" fontId="17" fillId="2" borderId="67" xfId="1" applyNumberFormat="1" applyFont="1" applyFill="1" applyBorder="1" applyAlignment="1">
      <alignment horizontal="center" vertical="center" wrapText="1"/>
    </xf>
    <xf numFmtId="164" fontId="3" fillId="0" borderId="1" xfId="0" applyNumberFormat="1" applyFont="1" applyBorder="1" applyAlignment="1">
      <alignment horizontal="center" vertical="center" wrapText="1"/>
    </xf>
    <xf numFmtId="164" fontId="3" fillId="0" borderId="31" xfId="0" applyNumberFormat="1" applyFont="1" applyBorder="1" applyAlignment="1">
      <alignment horizontal="center" vertical="center" wrapText="1"/>
    </xf>
    <xf numFmtId="164" fontId="3" fillId="0" borderId="57" xfId="0" applyNumberFormat="1" applyFont="1" applyBorder="1" applyAlignment="1">
      <alignment horizontal="center" vertical="center" wrapText="1"/>
    </xf>
    <xf numFmtId="164" fontId="3" fillId="0" borderId="58" xfId="0" applyNumberFormat="1" applyFont="1" applyBorder="1" applyAlignment="1">
      <alignment horizontal="center" vertical="center" wrapText="1"/>
    </xf>
    <xf numFmtId="164" fontId="3" fillId="0" borderId="3" xfId="0" applyNumberFormat="1" applyFont="1" applyBorder="1" applyAlignment="1">
      <alignment horizontal="center" vertical="center" wrapText="1"/>
    </xf>
    <xf numFmtId="164" fontId="3" fillId="0" borderId="4" xfId="0" applyNumberFormat="1" applyFont="1" applyBorder="1" applyAlignment="1">
      <alignment horizontal="center" vertical="center" wrapText="1"/>
    </xf>
    <xf numFmtId="164" fontId="3" fillId="0" borderId="5" xfId="0" applyNumberFormat="1" applyFont="1" applyBorder="1" applyAlignment="1">
      <alignment horizontal="center" vertical="center" wrapText="1"/>
    </xf>
    <xf numFmtId="0" fontId="15" fillId="0" borderId="20" xfId="1" applyFont="1" applyBorder="1" applyAlignment="1">
      <alignment vertical="center"/>
    </xf>
    <xf numFmtId="0" fontId="15" fillId="0" borderId="21" xfId="1" applyFont="1" applyBorder="1" applyAlignment="1">
      <alignment vertical="center"/>
    </xf>
    <xf numFmtId="4" fontId="15" fillId="2" borderId="22" xfId="1" applyNumberFormat="1" applyFont="1" applyFill="1" applyBorder="1" applyAlignment="1">
      <alignment horizontal="right" vertical="center"/>
    </xf>
    <xf numFmtId="4" fontId="15" fillId="2" borderId="23" xfId="1" applyNumberFormat="1" applyFont="1" applyFill="1" applyBorder="1" applyAlignment="1">
      <alignment horizontal="right" vertical="center"/>
    </xf>
    <xf numFmtId="4" fontId="15" fillId="2" borderId="22" xfId="1" applyNumberFormat="1" applyFont="1" applyFill="1" applyBorder="1" applyAlignment="1">
      <alignment horizontal="right"/>
    </xf>
    <xf numFmtId="4" fontId="15" fillId="2" borderId="23" xfId="1" applyNumberFormat="1" applyFont="1" applyFill="1" applyBorder="1" applyAlignment="1">
      <alignment horizontal="right"/>
    </xf>
    <xf numFmtId="0" fontId="13" fillId="0" borderId="11" xfId="1" applyFont="1" applyBorder="1" applyAlignment="1">
      <alignment horizontal="center"/>
    </xf>
    <xf numFmtId="0" fontId="13" fillId="0" borderId="12" xfId="1" applyFont="1" applyBorder="1" applyAlignment="1">
      <alignment horizontal="center"/>
    </xf>
    <xf numFmtId="0" fontId="13" fillId="0" borderId="13" xfId="1" applyFont="1" applyBorder="1" applyAlignment="1">
      <alignment horizontal="center"/>
    </xf>
    <xf numFmtId="0" fontId="14" fillId="2" borderId="14" xfId="1" applyFont="1" applyFill="1" applyBorder="1" applyAlignment="1">
      <alignment horizontal="center"/>
    </xf>
    <xf numFmtId="0" fontId="14" fillId="2" borderId="15" xfId="1" applyFont="1" applyFill="1" applyBorder="1" applyAlignment="1">
      <alignment horizontal="center"/>
    </xf>
    <xf numFmtId="0" fontId="15" fillId="0" borderId="16" xfId="1" applyFont="1" applyBorder="1" applyAlignment="1">
      <alignment horizontal="center" vertical="center"/>
    </xf>
    <xf numFmtId="0" fontId="15" fillId="0" borderId="17" xfId="1" applyFont="1" applyBorder="1" applyAlignment="1">
      <alignment horizontal="center" vertical="center"/>
    </xf>
    <xf numFmtId="0" fontId="15" fillId="2" borderId="18" xfId="1" applyFont="1" applyFill="1" applyBorder="1" applyAlignment="1">
      <alignment horizontal="center" vertical="center" wrapText="1"/>
    </xf>
    <xf numFmtId="0" fontId="15" fillId="2" borderId="19" xfId="1" applyFont="1" applyFill="1" applyBorder="1" applyAlignment="1">
      <alignment horizontal="center" vertical="center" wrapText="1"/>
    </xf>
    <xf numFmtId="0" fontId="16" fillId="0" borderId="20" xfId="1" applyFont="1" applyBorder="1" applyAlignment="1">
      <alignment vertical="center" wrapText="1"/>
    </xf>
    <xf numFmtId="0" fontId="16" fillId="0" borderId="21" xfId="1" applyFont="1" applyBorder="1" applyAlignment="1">
      <alignment vertical="center" wrapText="1"/>
    </xf>
    <xf numFmtId="4" fontId="16" fillId="2" borderId="22" xfId="1" applyNumberFormat="1" applyFont="1" applyFill="1" applyBorder="1" applyAlignment="1">
      <alignment horizontal="right" vertical="center"/>
    </xf>
    <xf numFmtId="4" fontId="16" fillId="2" borderId="23" xfId="1" applyNumberFormat="1" applyFont="1" applyFill="1" applyBorder="1" applyAlignment="1">
      <alignment horizontal="right" vertical="center"/>
    </xf>
    <xf numFmtId="4" fontId="16" fillId="2" borderId="22" xfId="1" applyNumberFormat="1" applyFont="1" applyFill="1" applyBorder="1" applyAlignment="1">
      <alignment horizontal="right"/>
    </xf>
    <xf numFmtId="4" fontId="16" fillId="2" borderId="23" xfId="1" applyNumberFormat="1" applyFont="1" applyFill="1" applyBorder="1" applyAlignment="1">
      <alignment horizontal="right"/>
    </xf>
    <xf numFmtId="0" fontId="16" fillId="0" borderId="20" xfId="1" applyFont="1" applyBorder="1" applyAlignment="1">
      <alignment vertical="center"/>
    </xf>
    <xf numFmtId="0" fontId="16" fillId="0" borderId="21" xfId="1" applyFont="1" applyBorder="1" applyAlignment="1">
      <alignment vertical="center"/>
    </xf>
    <xf numFmtId="0" fontId="15" fillId="0" borderId="20" xfId="1" applyFont="1" applyBorder="1" applyAlignment="1">
      <alignment vertical="center" wrapText="1"/>
    </xf>
    <xf numFmtId="0" fontId="15" fillId="0" borderId="21" xfId="1" applyFont="1" applyBorder="1" applyAlignment="1">
      <alignment vertical="center" wrapText="1"/>
    </xf>
    <xf numFmtId="0" fontId="15" fillId="0" borderId="24" xfId="1" applyFont="1" applyBorder="1" applyAlignment="1">
      <alignment horizontal="left"/>
    </xf>
    <xf numFmtId="0" fontId="15" fillId="0" borderId="25" xfId="1" applyFont="1" applyBorder="1" applyAlignment="1">
      <alignment horizontal="left"/>
    </xf>
    <xf numFmtId="4" fontId="15" fillId="2" borderId="26" xfId="1" applyNumberFormat="1" applyFont="1" applyFill="1" applyBorder="1" applyAlignment="1">
      <alignment horizontal="right" vertical="center"/>
    </xf>
    <xf numFmtId="4" fontId="15" fillId="2" borderId="27" xfId="1" applyNumberFormat="1" applyFont="1" applyFill="1" applyBorder="1" applyAlignment="1">
      <alignment horizontal="right" vertical="center"/>
    </xf>
    <xf numFmtId="4" fontId="15" fillId="2" borderId="26" xfId="1" applyNumberFormat="1" applyFont="1" applyFill="1" applyBorder="1" applyAlignment="1">
      <alignment horizontal="right"/>
    </xf>
    <xf numFmtId="4" fontId="15" fillId="2" borderId="27" xfId="1" applyNumberFormat="1" applyFont="1" applyFill="1" applyBorder="1" applyAlignment="1">
      <alignment horizontal="right"/>
    </xf>
    <xf numFmtId="0" fontId="15" fillId="0" borderId="11" xfId="1" applyFont="1" applyBorder="1" applyAlignment="1">
      <alignment horizontal="center" vertical="center"/>
    </xf>
    <xf numFmtId="0" fontId="15" fillId="0" borderId="12" xfId="1" applyFont="1" applyBorder="1" applyAlignment="1">
      <alignment horizontal="center" vertical="center"/>
    </xf>
    <xf numFmtId="0" fontId="15" fillId="0" borderId="13" xfId="1" applyFont="1" applyBorder="1" applyAlignment="1">
      <alignment horizontal="center" vertical="center"/>
    </xf>
    <xf numFmtId="4" fontId="15" fillId="2" borderId="11" xfId="1" applyNumberFormat="1" applyFont="1" applyFill="1" applyBorder="1" applyAlignment="1">
      <alignment horizontal="right" vertical="center"/>
    </xf>
    <xf numFmtId="4" fontId="15" fillId="2" borderId="13" xfId="1" applyNumberFormat="1" applyFont="1" applyFill="1" applyBorder="1" applyAlignment="1">
      <alignment horizontal="right" vertical="center"/>
    </xf>
    <xf numFmtId="0" fontId="17" fillId="0" borderId="3" xfId="1" applyFont="1" applyBorder="1" applyAlignment="1">
      <alignment horizontal="center" vertical="center"/>
    </xf>
    <xf numFmtId="0" fontId="17" fillId="0" borderId="4" xfId="1" applyFont="1" applyBorder="1" applyAlignment="1">
      <alignment horizontal="center" vertical="center"/>
    </xf>
    <xf numFmtId="0" fontId="17" fillId="0" borderId="7" xfId="1" applyFont="1" applyBorder="1" applyAlignment="1">
      <alignment horizontal="center" vertical="center"/>
    </xf>
    <xf numFmtId="0" fontId="17" fillId="0" borderId="2" xfId="1" applyFont="1" applyBorder="1" applyAlignment="1">
      <alignment horizontal="center" vertical="center"/>
    </xf>
    <xf numFmtId="4" fontId="17" fillId="0" borderId="4" xfId="1" applyNumberFormat="1" applyFont="1" applyBorder="1" applyAlignment="1">
      <alignment horizontal="center" vertical="center" wrapText="1"/>
    </xf>
    <xf numFmtId="4" fontId="17" fillId="0" borderId="2" xfId="1" applyNumberFormat="1" applyFont="1" applyBorder="1" applyAlignment="1">
      <alignment horizontal="center" vertical="center" wrapText="1"/>
    </xf>
    <xf numFmtId="4" fontId="17" fillId="0" borderId="5" xfId="1" applyNumberFormat="1" applyFont="1" applyBorder="1" applyAlignment="1">
      <alignment horizontal="center" vertical="center" wrapText="1"/>
    </xf>
    <xf numFmtId="4" fontId="17" fillId="0" borderId="6" xfId="1" applyNumberFormat="1" applyFont="1" applyBorder="1" applyAlignment="1">
      <alignment horizontal="center" vertical="center" wrapText="1"/>
    </xf>
    <xf numFmtId="165" fontId="18" fillId="0" borderId="0" xfId="1" applyNumberFormat="1" applyFont="1" applyAlignment="1">
      <alignment horizontal="center" vertical="center"/>
    </xf>
    <xf numFmtId="0" fontId="17" fillId="0" borderId="51" xfId="1" applyFont="1" applyBorder="1" applyAlignment="1">
      <alignment horizontal="center"/>
    </xf>
    <xf numFmtId="0" fontId="17" fillId="0" borderId="60" xfId="1" applyFont="1" applyBorder="1" applyAlignment="1">
      <alignment horizontal="center"/>
    </xf>
    <xf numFmtId="0" fontId="17" fillId="0" borderId="52" xfId="1" applyFont="1" applyBorder="1" applyAlignment="1">
      <alignment horizontal="center"/>
    </xf>
    <xf numFmtId="0" fontId="1" fillId="0" borderId="0" xfId="1" applyAlignment="1">
      <alignment horizontal="center"/>
    </xf>
    <xf numFmtId="0" fontId="17" fillId="0" borderId="7" xfId="1" applyFont="1" applyBorder="1" applyAlignment="1">
      <alignment horizontal="center" vertical="center" wrapText="1"/>
    </xf>
    <xf numFmtId="0" fontId="17" fillId="0" borderId="2" xfId="1" applyFont="1" applyBorder="1" applyAlignment="1">
      <alignment horizontal="center" vertical="center" wrapText="1"/>
    </xf>
    <xf numFmtId="0" fontId="17" fillId="0" borderId="64" xfId="1" applyFont="1" applyBorder="1" applyAlignment="1">
      <alignment horizontal="center" vertical="center" wrapText="1"/>
    </xf>
    <xf numFmtId="0" fontId="17" fillId="0" borderId="62" xfId="1" applyFont="1" applyBorder="1" applyAlignment="1">
      <alignment horizontal="center" vertical="center" wrapText="1"/>
    </xf>
    <xf numFmtId="4" fontId="17" fillId="2" borderId="2" xfId="1" applyNumberFormat="1" applyFont="1" applyFill="1" applyBorder="1" applyAlignment="1">
      <alignment horizontal="center" vertical="center" wrapText="1"/>
    </xf>
    <xf numFmtId="4" fontId="18" fillId="2" borderId="62" xfId="1" applyNumberFormat="1" applyFont="1" applyFill="1" applyBorder="1" applyAlignment="1">
      <alignment horizontal="center" vertical="center"/>
    </xf>
    <xf numFmtId="4" fontId="18" fillId="2" borderId="63" xfId="1" applyNumberFormat="1" applyFont="1" applyFill="1" applyBorder="1" applyAlignment="1">
      <alignment horizontal="center" vertical="center"/>
    </xf>
    <xf numFmtId="4" fontId="18" fillId="2" borderId="28" xfId="1" applyNumberFormat="1" applyFont="1" applyFill="1" applyBorder="1" applyAlignment="1">
      <alignment horizontal="center" vertical="center"/>
    </xf>
    <xf numFmtId="4" fontId="18" fillId="2" borderId="29" xfId="1" applyNumberFormat="1" applyFont="1" applyFill="1" applyBorder="1" applyAlignment="1">
      <alignment horizontal="center" vertical="center"/>
    </xf>
    <xf numFmtId="0" fontId="1" fillId="0" borderId="56" xfId="1" applyBorder="1" applyAlignment="1">
      <alignment horizontal="center"/>
    </xf>
    <xf numFmtId="0" fontId="8" fillId="0" borderId="44" xfId="2" applyFont="1" applyBorder="1" applyAlignment="1">
      <alignment horizontal="left"/>
    </xf>
    <xf numFmtId="0" fontId="8" fillId="0" borderId="45" xfId="2" applyFont="1" applyBorder="1" applyAlignment="1">
      <alignment horizontal="left"/>
    </xf>
    <xf numFmtId="0" fontId="8" fillId="0" borderId="51" xfId="2" applyFont="1" applyBorder="1" applyAlignment="1">
      <alignment horizontal="center"/>
    </xf>
    <xf numFmtId="0" fontId="8" fillId="0" borderId="52" xfId="2" applyFont="1" applyBorder="1" applyAlignment="1">
      <alignment horizontal="center"/>
    </xf>
    <xf numFmtId="0" fontId="20" fillId="0" borderId="11" xfId="2" applyFont="1" applyBorder="1" applyAlignment="1">
      <alignment horizontal="center"/>
    </xf>
    <xf numFmtId="0" fontId="20" fillId="0" borderId="12" xfId="2" applyFont="1" applyBorder="1" applyAlignment="1">
      <alignment horizontal="center"/>
    </xf>
    <xf numFmtId="0" fontId="20" fillId="0" borderId="13" xfId="2" applyFont="1" applyBorder="1" applyAlignment="1">
      <alignment horizontal="center"/>
    </xf>
    <xf numFmtId="0" fontId="8" fillId="0" borderId="31" xfId="2" applyFont="1" applyBorder="1" applyAlignment="1">
      <alignment horizontal="center" vertical="center" wrapText="1"/>
    </xf>
    <xf numFmtId="0" fontId="8" fillId="0" borderId="33" xfId="2" applyFont="1" applyBorder="1" applyAlignment="1">
      <alignment horizontal="center" vertical="center" wrapText="1"/>
    </xf>
    <xf numFmtId="0" fontId="8" fillId="0" borderId="32" xfId="2" applyFont="1" applyBorder="1" applyAlignment="1">
      <alignment horizontal="center" vertical="center"/>
    </xf>
    <xf numFmtId="0" fontId="8" fillId="0" borderId="34" xfId="2" applyFont="1" applyBorder="1" applyAlignment="1">
      <alignment horizontal="center" vertical="center"/>
    </xf>
    <xf numFmtId="49" fontId="8" fillId="0" borderId="16" xfId="2" applyNumberFormat="1" applyFont="1" applyBorder="1" applyAlignment="1">
      <alignment horizontal="center" vertical="center" wrapText="1"/>
    </xf>
    <xf numFmtId="49" fontId="8" fillId="0" borderId="17" xfId="2" applyNumberFormat="1" applyFont="1" applyBorder="1" applyAlignment="1">
      <alignment horizontal="center" vertical="center" wrapText="1"/>
    </xf>
    <xf numFmtId="49" fontId="8" fillId="0" borderId="19" xfId="2" applyNumberFormat="1" applyFont="1" applyBorder="1" applyAlignment="1">
      <alignment horizontal="center" vertical="center" wrapText="1"/>
    </xf>
    <xf numFmtId="0" fontId="9" fillId="0" borderId="14" xfId="1" applyFont="1" applyBorder="1" applyAlignment="1">
      <alignment horizontal="center" wrapText="1"/>
    </xf>
    <xf numFmtId="0" fontId="9" fillId="0" borderId="59" xfId="1" applyFont="1" applyBorder="1" applyAlignment="1">
      <alignment horizontal="center" wrapText="1"/>
    </xf>
    <xf numFmtId="0" fontId="9" fillId="0" borderId="15" xfId="1" applyFont="1" applyBorder="1" applyAlignment="1">
      <alignment horizontal="center" wrapText="1"/>
    </xf>
    <xf numFmtId="0" fontId="9" fillId="0" borderId="51" xfId="1" applyFont="1" applyBorder="1" applyAlignment="1">
      <alignment horizontal="center" wrapText="1"/>
    </xf>
    <xf numFmtId="0" fontId="9" fillId="0" borderId="60" xfId="1" applyFont="1" applyBorder="1" applyAlignment="1">
      <alignment horizontal="center" wrapText="1"/>
    </xf>
    <xf numFmtId="0" fontId="9" fillId="0" borderId="61" xfId="1" applyFont="1" applyBorder="1" applyAlignment="1">
      <alignment horizontal="center" wrapText="1"/>
    </xf>
  </cellXfs>
  <cellStyles count="6">
    <cellStyle name="Normal" xfId="0" builtinId="0"/>
    <cellStyle name="Normal 2" xfId="1"/>
    <cellStyle name="Normal 2 2" xfId="3"/>
    <cellStyle name="Normal 2 2 2" xfId="5"/>
    <cellStyle name="Normal 3" xfId="4"/>
    <cellStyle name="Normal_buz final" xfId="2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17"/>
  <sheetViews>
    <sheetView topLeftCell="A22" workbookViewId="0">
      <selection activeCell="E63" sqref="E63"/>
    </sheetView>
  </sheetViews>
  <sheetFormatPr defaultColWidth="9.140625" defaultRowHeight="10.5" x14ac:dyDescent="0.15"/>
  <cols>
    <col min="1" max="1" width="9" style="9" customWidth="1"/>
    <col min="2" max="2" width="38.28515625" style="1" customWidth="1"/>
    <col min="3" max="3" width="12.28515625" style="1" customWidth="1"/>
    <col min="4" max="4" width="12.5703125" style="1" customWidth="1"/>
    <col min="5" max="5" width="12.140625" style="1" customWidth="1"/>
    <col min="6" max="6" width="9.140625" style="7" customWidth="1"/>
    <col min="7" max="7" width="9.140625" style="1" customWidth="1"/>
    <col min="8" max="16384" width="9.140625" style="1"/>
  </cols>
  <sheetData>
    <row r="1" spans="1:8" ht="11.25" thickBot="1" x14ac:dyDescent="0.2"/>
    <row r="2" spans="1:8" ht="17.25" customHeight="1" thickBot="1" x14ac:dyDescent="0.2">
      <c r="E2" s="157" t="s">
        <v>0</v>
      </c>
      <c r="F2" s="157" t="s">
        <v>0</v>
      </c>
    </row>
    <row r="3" spans="1:8" ht="11.25" thickBot="1" x14ac:dyDescent="0.2"/>
    <row r="4" spans="1:8" ht="24.75" customHeight="1" x14ac:dyDescent="0.15">
      <c r="A4" s="158" t="s">
        <v>1</v>
      </c>
      <c r="B4" s="159" t="s">
        <v>1</v>
      </c>
      <c r="C4" s="159" t="s">
        <v>1</v>
      </c>
      <c r="D4" s="159" t="s">
        <v>1</v>
      </c>
      <c r="E4" s="159" t="s">
        <v>1</v>
      </c>
      <c r="F4" s="160" t="s">
        <v>1</v>
      </c>
    </row>
    <row r="5" spans="1:8" ht="55.5" customHeight="1" x14ac:dyDescent="0.15">
      <c r="A5" s="103"/>
      <c r="B5" s="2" t="s">
        <v>2</v>
      </c>
      <c r="C5" s="146" t="s">
        <v>3</v>
      </c>
      <c r="D5" s="146" t="s">
        <v>372</v>
      </c>
      <c r="E5" s="146" t="s">
        <v>373</v>
      </c>
      <c r="F5" s="147" t="s">
        <v>4</v>
      </c>
    </row>
    <row r="6" spans="1:8" ht="13.5" customHeight="1" x14ac:dyDescent="0.15">
      <c r="A6" s="104" t="s">
        <v>5</v>
      </c>
      <c r="B6" s="3" t="s">
        <v>6</v>
      </c>
      <c r="C6" s="66">
        <f>SUM(C7,C12,C16,C32)</f>
        <v>8669000</v>
      </c>
      <c r="D6" s="61">
        <f>SUM(D7,D12,D16,D32)</f>
        <v>827983.62999999989</v>
      </c>
      <c r="E6" s="61">
        <f>SUM(E7,E12,E16,E32)</f>
        <v>3908125.38</v>
      </c>
      <c r="F6" s="16">
        <f>E6/C6*100</f>
        <v>45.081617026185256</v>
      </c>
    </row>
    <row r="7" spans="1:8" ht="10.5" customHeight="1" x14ac:dyDescent="0.15">
      <c r="A7" s="104" t="s">
        <v>7</v>
      </c>
      <c r="B7" s="3" t="s">
        <v>8</v>
      </c>
      <c r="C7" s="66">
        <f>SUM(C8:C11)</f>
        <v>7059000</v>
      </c>
      <c r="D7" s="66">
        <f t="shared" ref="D7" si="0">SUM(D8:D11)</f>
        <v>670779.47999999986</v>
      </c>
      <c r="E7" s="66">
        <f>SUM(E8:E11)</f>
        <v>3206248.9299999997</v>
      </c>
      <c r="F7" s="16">
        <f t="shared" ref="F7:F54" si="1">E7/C7*100</f>
        <v>45.420724323558574</v>
      </c>
    </row>
    <row r="8" spans="1:8" x14ac:dyDescent="0.15">
      <c r="A8" s="105" t="s">
        <v>9</v>
      </c>
      <c r="B8" s="64" t="s">
        <v>10</v>
      </c>
      <c r="C8" s="67">
        <v>5819000</v>
      </c>
      <c r="D8" s="67">
        <v>574247.62999999989</v>
      </c>
      <c r="E8" s="67">
        <v>2546934.5099999998</v>
      </c>
      <c r="F8" s="8">
        <f t="shared" si="1"/>
        <v>43.769281835366897</v>
      </c>
    </row>
    <row r="9" spans="1:8" x14ac:dyDescent="0.15">
      <c r="A9" s="105" t="s">
        <v>11</v>
      </c>
      <c r="B9" s="77" t="s">
        <v>12</v>
      </c>
      <c r="C9" s="67">
        <v>700000</v>
      </c>
      <c r="D9" s="67">
        <v>47989.489999999991</v>
      </c>
      <c r="E9" s="67">
        <v>247249.65</v>
      </c>
      <c r="F9" s="8">
        <f t="shared" si="1"/>
        <v>35.321378571428568</v>
      </c>
      <c r="H9" s="111"/>
    </row>
    <row r="10" spans="1:8" x14ac:dyDescent="0.15">
      <c r="A10" s="105" t="s">
        <v>13</v>
      </c>
      <c r="B10" s="77" t="s">
        <v>14</v>
      </c>
      <c r="C10" s="67">
        <v>120000</v>
      </c>
      <c r="D10" s="67">
        <v>4463.1600000000035</v>
      </c>
      <c r="E10" s="67">
        <v>156991.56</v>
      </c>
      <c r="F10" s="8">
        <f t="shared" si="1"/>
        <v>130.8263</v>
      </c>
      <c r="H10" s="111"/>
    </row>
    <row r="11" spans="1:8" x14ac:dyDescent="0.15">
      <c r="A11" s="105" t="s">
        <v>15</v>
      </c>
      <c r="B11" s="77" t="s">
        <v>16</v>
      </c>
      <c r="C11" s="67">
        <v>420000</v>
      </c>
      <c r="D11" s="67">
        <v>44079.199999999983</v>
      </c>
      <c r="E11" s="67">
        <v>255073.21</v>
      </c>
      <c r="F11" s="8">
        <f t="shared" si="1"/>
        <v>60.731716666666671</v>
      </c>
    </row>
    <row r="12" spans="1:8" x14ac:dyDescent="0.15">
      <c r="A12" s="104" t="s">
        <v>17</v>
      </c>
      <c r="B12" s="3" t="s">
        <v>18</v>
      </c>
      <c r="C12" s="66">
        <f>SUM(C13:C15)</f>
        <v>84000</v>
      </c>
      <c r="D12" s="66">
        <f t="shared" ref="D12:E12" si="2">SUM(D13:D15)</f>
        <v>9052.5</v>
      </c>
      <c r="E12" s="66">
        <f t="shared" si="2"/>
        <v>59119.020000000004</v>
      </c>
      <c r="F12" s="16">
        <f>E12/C12*100</f>
        <v>70.379785714285717</v>
      </c>
    </row>
    <row r="13" spans="1:8" x14ac:dyDescent="0.15">
      <c r="A13" s="105" t="s">
        <v>19</v>
      </c>
      <c r="B13" s="77" t="s">
        <v>20</v>
      </c>
      <c r="C13" s="67">
        <v>24000</v>
      </c>
      <c r="D13" s="67">
        <v>2024.5</v>
      </c>
      <c r="E13" s="67">
        <v>21460.38</v>
      </c>
      <c r="F13" s="8">
        <f t="shared" si="1"/>
        <v>89.41825</v>
      </c>
      <c r="H13" s="111"/>
    </row>
    <row r="14" spans="1:8" x14ac:dyDescent="0.15">
      <c r="A14" s="105" t="s">
        <v>21</v>
      </c>
      <c r="B14" s="77" t="s">
        <v>22</v>
      </c>
      <c r="C14" s="67">
        <v>60000</v>
      </c>
      <c r="D14" s="67">
        <v>7028</v>
      </c>
      <c r="E14" s="67">
        <v>37658.639999999999</v>
      </c>
      <c r="F14" s="8">
        <f t="shared" si="1"/>
        <v>62.764399999999995</v>
      </c>
    </row>
    <row r="15" spans="1:8" x14ac:dyDescent="0.15">
      <c r="A15" s="105" t="s">
        <v>23</v>
      </c>
      <c r="B15" s="77" t="s">
        <v>24</v>
      </c>
      <c r="C15" s="69">
        <v>0</v>
      </c>
      <c r="D15" s="67">
        <v>0</v>
      </c>
      <c r="E15" s="67">
        <v>0</v>
      </c>
      <c r="F15" s="8">
        <v>0</v>
      </c>
    </row>
    <row r="16" spans="1:8" x14ac:dyDescent="0.15">
      <c r="A16" s="104" t="s">
        <v>25</v>
      </c>
      <c r="B16" s="3" t="s">
        <v>26</v>
      </c>
      <c r="C16" s="66">
        <f>SUM(C17,C22,C27,C29:C31)</f>
        <v>1057000</v>
      </c>
      <c r="D16" s="66">
        <f t="shared" ref="D16" si="3">SUM(D17,D22,D27,D29:D31)</f>
        <v>138229.13</v>
      </c>
      <c r="E16" s="66">
        <f>SUM(E17,E22,E27,E29:E31)</f>
        <v>557634.30000000005</v>
      </c>
      <c r="F16" s="16">
        <f t="shared" si="1"/>
        <v>52.756319772942298</v>
      </c>
    </row>
    <row r="17" spans="1:6" x14ac:dyDescent="0.15">
      <c r="A17" s="106" t="s">
        <v>27</v>
      </c>
      <c r="B17" s="64" t="s">
        <v>28</v>
      </c>
      <c r="C17" s="69">
        <f t="shared" ref="C17:E17" si="4">SUM(C18:C21)</f>
        <v>253000</v>
      </c>
      <c r="D17" s="69">
        <f t="shared" si="4"/>
        <v>45541.630000000005</v>
      </c>
      <c r="E17" s="69">
        <f t="shared" si="4"/>
        <v>140045.88</v>
      </c>
      <c r="F17" s="8">
        <f t="shared" si="1"/>
        <v>55.35410276679842</v>
      </c>
    </row>
    <row r="18" spans="1:6" x14ac:dyDescent="0.15">
      <c r="A18" s="105" t="s">
        <v>29</v>
      </c>
      <c r="B18" s="77" t="s">
        <v>30</v>
      </c>
      <c r="C18" s="67">
        <v>200000</v>
      </c>
      <c r="D18" s="68">
        <v>25878.89</v>
      </c>
      <c r="E18" s="67">
        <v>120383.14</v>
      </c>
      <c r="F18" s="8">
        <f t="shared" si="1"/>
        <v>60.191569999999992</v>
      </c>
    </row>
    <row r="19" spans="1:6" x14ac:dyDescent="0.15">
      <c r="A19" s="105" t="s">
        <v>31</v>
      </c>
      <c r="B19" s="77" t="s">
        <v>32</v>
      </c>
      <c r="C19" s="67">
        <v>50000</v>
      </c>
      <c r="D19" s="68">
        <v>0</v>
      </c>
      <c r="E19" s="67">
        <v>0</v>
      </c>
      <c r="F19" s="8">
        <f>E19/C19*100</f>
        <v>0</v>
      </c>
    </row>
    <row r="20" spans="1:6" x14ac:dyDescent="0.15">
      <c r="A20" s="105" t="s">
        <v>33</v>
      </c>
      <c r="B20" s="77" t="s">
        <v>34</v>
      </c>
      <c r="C20" s="67">
        <v>3000</v>
      </c>
      <c r="D20" s="68">
        <v>19662.740000000002</v>
      </c>
      <c r="E20" s="67">
        <v>19662.740000000002</v>
      </c>
      <c r="F20" s="8">
        <f t="shared" si="1"/>
        <v>655.42466666666667</v>
      </c>
    </row>
    <row r="21" spans="1:6" x14ac:dyDescent="0.15">
      <c r="A21" s="105" t="s">
        <v>35</v>
      </c>
      <c r="B21" s="77" t="s">
        <v>36</v>
      </c>
      <c r="C21" s="67">
        <v>0</v>
      </c>
      <c r="D21" s="68">
        <v>0</v>
      </c>
      <c r="E21" s="67">
        <v>0</v>
      </c>
      <c r="F21" s="8">
        <v>0</v>
      </c>
    </row>
    <row r="22" spans="1:6" x14ac:dyDescent="0.15">
      <c r="A22" s="106" t="s">
        <v>37</v>
      </c>
      <c r="B22" s="64" t="s">
        <v>38</v>
      </c>
      <c r="C22" s="69">
        <f>SUM(C23:C25)</f>
        <v>452000</v>
      </c>
      <c r="D22" s="69">
        <f t="shared" ref="D22:E22" si="5">SUM(D23:D25)</f>
        <v>76309.45</v>
      </c>
      <c r="E22" s="69">
        <f t="shared" si="5"/>
        <v>262478.87</v>
      </c>
      <c r="F22" s="8">
        <f t="shared" si="1"/>
        <v>58.070546460176985</v>
      </c>
    </row>
    <row r="23" spans="1:6" x14ac:dyDescent="0.15">
      <c r="A23" s="105" t="s">
        <v>39</v>
      </c>
      <c r="B23" s="77" t="s">
        <v>40</v>
      </c>
      <c r="C23" s="67">
        <v>450000</v>
      </c>
      <c r="D23" s="67">
        <v>76309.45</v>
      </c>
      <c r="E23" s="67">
        <v>262478.87</v>
      </c>
      <c r="F23" s="8">
        <f t="shared" si="1"/>
        <v>58.328637777777779</v>
      </c>
    </row>
    <row r="24" spans="1:6" x14ac:dyDescent="0.15">
      <c r="A24" s="105" t="s">
        <v>41</v>
      </c>
      <c r="B24" s="77" t="s">
        <v>42</v>
      </c>
      <c r="C24" s="67">
        <v>1000</v>
      </c>
      <c r="D24" s="68">
        <v>0</v>
      </c>
      <c r="E24" s="68">
        <v>0</v>
      </c>
      <c r="F24" s="8">
        <f t="shared" si="1"/>
        <v>0</v>
      </c>
    </row>
    <row r="25" spans="1:6" x14ac:dyDescent="0.15">
      <c r="A25" s="105" t="s">
        <v>43</v>
      </c>
      <c r="B25" s="77" t="s">
        <v>44</v>
      </c>
      <c r="C25" s="67">
        <v>1000</v>
      </c>
      <c r="D25" s="68">
        <v>0</v>
      </c>
      <c r="E25" s="68">
        <v>0</v>
      </c>
      <c r="F25" s="8">
        <f t="shared" si="1"/>
        <v>0</v>
      </c>
    </row>
    <row r="26" spans="1:6" x14ac:dyDescent="0.15">
      <c r="A26" s="105">
        <v>71425</v>
      </c>
      <c r="B26" s="64" t="s">
        <v>99</v>
      </c>
      <c r="C26" s="67">
        <v>0</v>
      </c>
      <c r="D26" s="68">
        <v>0</v>
      </c>
      <c r="E26" s="68">
        <v>0</v>
      </c>
      <c r="F26" s="8">
        <v>0</v>
      </c>
    </row>
    <row r="27" spans="1:6" ht="18.75" customHeight="1" x14ac:dyDescent="0.15">
      <c r="A27" s="106" t="s">
        <v>45</v>
      </c>
      <c r="B27" s="64" t="s">
        <v>46</v>
      </c>
      <c r="C27" s="69">
        <v>150000</v>
      </c>
      <c r="D27" s="82">
        <v>296</v>
      </c>
      <c r="E27" s="82">
        <v>19170.5</v>
      </c>
      <c r="F27" s="8">
        <f t="shared" si="1"/>
        <v>12.780333333333333</v>
      </c>
    </row>
    <row r="28" spans="1:6" x14ac:dyDescent="0.15">
      <c r="A28" s="106" t="s">
        <v>100</v>
      </c>
      <c r="B28" s="64" t="s">
        <v>101</v>
      </c>
      <c r="C28" s="69">
        <v>0</v>
      </c>
      <c r="D28" s="68">
        <v>0</v>
      </c>
      <c r="E28" s="68"/>
      <c r="F28" s="8">
        <v>0</v>
      </c>
    </row>
    <row r="29" spans="1:6" x14ac:dyDescent="0.15">
      <c r="A29" s="106" t="s">
        <v>47</v>
      </c>
      <c r="B29" s="64" t="s">
        <v>48</v>
      </c>
      <c r="C29" s="69">
        <v>0</v>
      </c>
      <c r="D29" s="68">
        <v>0</v>
      </c>
      <c r="E29" s="68">
        <v>0</v>
      </c>
      <c r="F29" s="8">
        <v>0</v>
      </c>
    </row>
    <row r="30" spans="1:6" x14ac:dyDescent="0.15">
      <c r="A30" s="106" t="s">
        <v>49</v>
      </c>
      <c r="B30" s="64" t="s">
        <v>50</v>
      </c>
      <c r="C30" s="67">
        <v>200000</v>
      </c>
      <c r="D30" s="68">
        <v>16082.05</v>
      </c>
      <c r="E30" s="67">
        <v>135939.04999999999</v>
      </c>
      <c r="F30" s="8">
        <f t="shared" si="1"/>
        <v>67.969525000000004</v>
      </c>
    </row>
    <row r="31" spans="1:6" x14ac:dyDescent="0.15">
      <c r="A31" s="106" t="s">
        <v>51</v>
      </c>
      <c r="B31" s="64" t="s">
        <v>52</v>
      </c>
      <c r="C31" s="67">
        <v>2000</v>
      </c>
      <c r="D31" s="68">
        <v>0</v>
      </c>
      <c r="E31" s="68">
        <v>0</v>
      </c>
      <c r="F31" s="8">
        <f t="shared" si="1"/>
        <v>0</v>
      </c>
    </row>
    <row r="32" spans="1:6" x14ac:dyDescent="0.15">
      <c r="A32" s="104" t="s">
        <v>53</v>
      </c>
      <c r="B32" s="3" t="s">
        <v>54</v>
      </c>
      <c r="C32" s="66">
        <f>SUM(C33:C36)</f>
        <v>469000</v>
      </c>
      <c r="D32" s="66">
        <f t="shared" ref="D32:E32" si="6">SUM(D33:D36)</f>
        <v>9922.52</v>
      </c>
      <c r="E32" s="66">
        <f t="shared" si="6"/>
        <v>85123.13</v>
      </c>
      <c r="F32" s="16">
        <f>E32/C32*100</f>
        <v>18.149921108742006</v>
      </c>
    </row>
    <row r="33" spans="1:6" ht="21" x14ac:dyDescent="0.15">
      <c r="A33" s="105" t="s">
        <v>55</v>
      </c>
      <c r="B33" s="77" t="s">
        <v>56</v>
      </c>
      <c r="C33" s="67">
        <v>120000</v>
      </c>
      <c r="D33" s="67">
        <v>7829.28</v>
      </c>
      <c r="E33" s="67">
        <v>68634.77</v>
      </c>
      <c r="F33" s="8">
        <f t="shared" si="1"/>
        <v>57.195641666666674</v>
      </c>
    </row>
    <row r="34" spans="1:6" x14ac:dyDescent="0.15">
      <c r="A34" s="105" t="s">
        <v>57</v>
      </c>
      <c r="B34" s="77" t="s">
        <v>58</v>
      </c>
      <c r="C34" s="67">
        <v>4000</v>
      </c>
      <c r="D34" s="67">
        <v>124.74</v>
      </c>
      <c r="E34" s="67">
        <v>1348.38</v>
      </c>
      <c r="F34" s="8">
        <f t="shared" si="1"/>
        <v>33.709500000000006</v>
      </c>
    </row>
    <row r="35" spans="1:6" ht="21" x14ac:dyDescent="0.15">
      <c r="A35" s="105" t="s">
        <v>59</v>
      </c>
      <c r="B35" s="77" t="s">
        <v>60</v>
      </c>
      <c r="C35" s="67">
        <v>25000</v>
      </c>
      <c r="D35" s="88">
        <v>1930.5</v>
      </c>
      <c r="E35" s="88">
        <v>11735.69</v>
      </c>
      <c r="F35" s="8">
        <f t="shared" si="1"/>
        <v>46.94276</v>
      </c>
    </row>
    <row r="36" spans="1:6" x14ac:dyDescent="0.15">
      <c r="A36" s="105" t="s">
        <v>61</v>
      </c>
      <c r="B36" s="77" t="s">
        <v>54</v>
      </c>
      <c r="C36" s="67">
        <v>320000</v>
      </c>
      <c r="D36" s="67">
        <v>38</v>
      </c>
      <c r="E36" s="67">
        <v>3404.29</v>
      </c>
      <c r="F36" s="8">
        <f t="shared" si="1"/>
        <v>1.0638406249999999</v>
      </c>
    </row>
    <row r="37" spans="1:6" ht="12" customHeight="1" x14ac:dyDescent="0.15">
      <c r="A37" s="104" t="s">
        <v>62</v>
      </c>
      <c r="B37" s="3" t="s">
        <v>63</v>
      </c>
      <c r="C37" s="66">
        <f>SUM(C40+C38)</f>
        <v>50000</v>
      </c>
      <c r="D37" s="66">
        <f t="shared" ref="D37:E37" si="7">SUM(D40+D38)</f>
        <v>0</v>
      </c>
      <c r="E37" s="66">
        <f t="shared" si="7"/>
        <v>1680</v>
      </c>
      <c r="F37" s="16">
        <f t="shared" si="1"/>
        <v>3.36</v>
      </c>
    </row>
    <row r="38" spans="1:6" x14ac:dyDescent="0.15">
      <c r="A38" s="105" t="s">
        <v>64</v>
      </c>
      <c r="B38" s="77" t="s">
        <v>65</v>
      </c>
      <c r="C38" s="65">
        <f>SUM(C39)</f>
        <v>50000</v>
      </c>
      <c r="D38" s="65">
        <f>SUM(D39)</f>
        <v>0</v>
      </c>
      <c r="E38" s="65">
        <f>SUM(E39)</f>
        <v>1680</v>
      </c>
      <c r="F38" s="8">
        <f t="shared" si="1"/>
        <v>3.36</v>
      </c>
    </row>
    <row r="39" spans="1:6" x14ac:dyDescent="0.15">
      <c r="A39" s="105" t="s">
        <v>66</v>
      </c>
      <c r="B39" s="77" t="s">
        <v>67</v>
      </c>
      <c r="C39" s="69">
        <v>50000</v>
      </c>
      <c r="D39" s="68">
        <v>0</v>
      </c>
      <c r="E39" s="68">
        <v>1680</v>
      </c>
      <c r="F39" s="8">
        <f t="shared" si="1"/>
        <v>3.36</v>
      </c>
    </row>
    <row r="40" spans="1:6" x14ac:dyDescent="0.15">
      <c r="A40" s="105" t="s">
        <v>68</v>
      </c>
      <c r="B40" s="77" t="s">
        <v>69</v>
      </c>
      <c r="C40" s="69">
        <v>0</v>
      </c>
      <c r="D40" s="65">
        <v>0</v>
      </c>
      <c r="E40" s="69">
        <v>0</v>
      </c>
      <c r="F40" s="8">
        <v>0</v>
      </c>
    </row>
    <row r="41" spans="1:6" ht="21" x14ac:dyDescent="0.15">
      <c r="A41" s="104" t="s">
        <v>70</v>
      </c>
      <c r="B41" s="3" t="s">
        <v>71</v>
      </c>
      <c r="C41" s="66">
        <f>SUM(C42:C43)</f>
        <v>3241000</v>
      </c>
      <c r="D41" s="66">
        <f t="shared" ref="D41:E41" si="8">SUM(D42:D43)</f>
        <v>0</v>
      </c>
      <c r="E41" s="66">
        <f t="shared" si="8"/>
        <v>3493961.45</v>
      </c>
      <c r="F41" s="16">
        <f t="shared" si="1"/>
        <v>107.80504319654429</v>
      </c>
    </row>
    <row r="42" spans="1:6" x14ac:dyDescent="0.15">
      <c r="A42" s="105" t="s">
        <v>72</v>
      </c>
      <c r="B42" s="77" t="s">
        <v>73</v>
      </c>
      <c r="C42" s="69">
        <v>11000</v>
      </c>
      <c r="D42" s="69">
        <v>0</v>
      </c>
      <c r="E42" s="69">
        <v>0</v>
      </c>
      <c r="F42" s="8">
        <f t="shared" si="1"/>
        <v>0</v>
      </c>
    </row>
    <row r="43" spans="1:6" x14ac:dyDescent="0.15">
      <c r="A43" s="105" t="s">
        <v>74</v>
      </c>
      <c r="B43" s="77" t="s">
        <v>75</v>
      </c>
      <c r="C43" s="69">
        <v>3230000</v>
      </c>
      <c r="D43" s="107">
        <v>0</v>
      </c>
      <c r="E43" s="107">
        <v>3493961.45</v>
      </c>
      <c r="F43" s="8">
        <f t="shared" si="1"/>
        <v>108.17218111455109</v>
      </c>
    </row>
    <row r="44" spans="1:6" x14ac:dyDescent="0.15">
      <c r="A44" s="104" t="s">
        <v>76</v>
      </c>
      <c r="B44" s="3" t="s">
        <v>77</v>
      </c>
      <c r="C44" s="66">
        <f>SUM(C45,C48)</f>
        <v>7570000</v>
      </c>
      <c r="D44" s="66">
        <f t="shared" ref="D44:E44" si="9">SUM(D45,D48)</f>
        <v>1106909.6599999999</v>
      </c>
      <c r="E44" s="66">
        <f t="shared" si="9"/>
        <v>4856026.37</v>
      </c>
      <c r="F44" s="16">
        <f t="shared" si="1"/>
        <v>64.14830079260237</v>
      </c>
    </row>
    <row r="45" spans="1:6" x14ac:dyDescent="0.15">
      <c r="A45" s="108" t="s">
        <v>78</v>
      </c>
      <c r="B45" s="3" t="s">
        <v>79</v>
      </c>
      <c r="C45" s="66">
        <f>SUM(C46:C47)</f>
        <v>410000</v>
      </c>
      <c r="D45" s="61">
        <f>+D46+D47</f>
        <v>15000</v>
      </c>
      <c r="E45" s="61">
        <f>+E46+E47</f>
        <v>123787.42</v>
      </c>
      <c r="F45" s="8">
        <f t="shared" si="1"/>
        <v>30.192053658536583</v>
      </c>
    </row>
    <row r="46" spans="1:6" x14ac:dyDescent="0.15">
      <c r="A46" s="105" t="s">
        <v>80</v>
      </c>
      <c r="B46" s="77" t="s">
        <v>81</v>
      </c>
      <c r="C46" s="69">
        <v>160000</v>
      </c>
      <c r="D46" s="67">
        <v>15000</v>
      </c>
      <c r="E46" s="67">
        <v>123787.42</v>
      </c>
      <c r="F46" s="8">
        <f t="shared" si="1"/>
        <v>77.367137499999998</v>
      </c>
    </row>
    <row r="47" spans="1:6" x14ac:dyDescent="0.15">
      <c r="A47" s="105" t="s">
        <v>82</v>
      </c>
      <c r="B47" s="77" t="s">
        <v>83</v>
      </c>
      <c r="C47" s="69">
        <v>250000</v>
      </c>
      <c r="D47" s="67">
        <v>0</v>
      </c>
      <c r="E47" s="67">
        <v>0</v>
      </c>
      <c r="F47" s="8">
        <f t="shared" si="1"/>
        <v>0</v>
      </c>
    </row>
    <row r="48" spans="1:6" x14ac:dyDescent="0.15">
      <c r="A48" s="108" t="s">
        <v>84</v>
      </c>
      <c r="B48" s="3" t="s">
        <v>85</v>
      </c>
      <c r="C48" s="66">
        <f>SUM(C49:C51)</f>
        <v>7160000</v>
      </c>
      <c r="D48" s="66">
        <f>SUM(D49:D51)</f>
        <v>1091909.6599999999</v>
      </c>
      <c r="E48" s="66">
        <f>SUM(E49:E51)</f>
        <v>4732238.95</v>
      </c>
      <c r="F48" s="16">
        <f t="shared" si="1"/>
        <v>66.092722765363135</v>
      </c>
    </row>
    <row r="49" spans="1:6" x14ac:dyDescent="0.15">
      <c r="A49" s="105" t="s">
        <v>86</v>
      </c>
      <c r="B49" s="77" t="s">
        <v>87</v>
      </c>
      <c r="C49" s="69">
        <v>60000</v>
      </c>
      <c r="D49" s="67">
        <v>0</v>
      </c>
      <c r="E49" s="67">
        <v>0</v>
      </c>
      <c r="F49" s="8">
        <f t="shared" si="1"/>
        <v>0</v>
      </c>
    </row>
    <row r="50" spans="1:6" x14ac:dyDescent="0.15">
      <c r="A50" s="105" t="s">
        <v>88</v>
      </c>
      <c r="B50" s="77" t="s">
        <v>89</v>
      </c>
      <c r="C50" s="69">
        <v>5000000</v>
      </c>
      <c r="D50" s="67">
        <v>844094.13</v>
      </c>
      <c r="E50" s="67">
        <v>3780195.44</v>
      </c>
      <c r="F50" s="8">
        <f t="shared" si="1"/>
        <v>75.603908799999999</v>
      </c>
    </row>
    <row r="51" spans="1:6" x14ac:dyDescent="0.15">
      <c r="A51" s="105" t="s">
        <v>368</v>
      </c>
      <c r="B51" s="77" t="s">
        <v>369</v>
      </c>
      <c r="C51" s="69">
        <v>2100000</v>
      </c>
      <c r="D51" s="67">
        <v>247815.53</v>
      </c>
      <c r="E51" s="67">
        <v>952043.51</v>
      </c>
      <c r="F51" s="8">
        <f t="shared" si="1"/>
        <v>45.335405238095241</v>
      </c>
    </row>
    <row r="52" spans="1:6" x14ac:dyDescent="0.15">
      <c r="A52" s="104" t="s">
        <v>90</v>
      </c>
      <c r="B52" s="3" t="s">
        <v>91</v>
      </c>
      <c r="C52" s="66">
        <f>SUM(C53)</f>
        <v>100000</v>
      </c>
      <c r="D52" s="66">
        <f t="shared" ref="D52:E52" si="10">SUM(D53)</f>
        <v>0</v>
      </c>
      <c r="E52" s="66">
        <f t="shared" si="10"/>
        <v>0</v>
      </c>
      <c r="F52" s="16">
        <f t="shared" si="1"/>
        <v>0</v>
      </c>
    </row>
    <row r="53" spans="1:6" x14ac:dyDescent="0.15">
      <c r="A53" s="105" t="s">
        <v>92</v>
      </c>
      <c r="B53" s="77" t="s">
        <v>91</v>
      </c>
      <c r="C53" s="69">
        <v>100000</v>
      </c>
      <c r="D53" s="65">
        <v>0</v>
      </c>
      <c r="E53" s="69">
        <v>0</v>
      </c>
      <c r="F53" s="8">
        <f t="shared" si="1"/>
        <v>0</v>
      </c>
    </row>
    <row r="54" spans="1:6" x14ac:dyDescent="0.15">
      <c r="A54" s="105" t="s">
        <v>93</v>
      </c>
      <c r="B54" s="77" t="s">
        <v>94</v>
      </c>
      <c r="C54" s="69">
        <f>SUM(C55:C56)</f>
        <v>100000</v>
      </c>
      <c r="D54" s="69">
        <f>SUM(D55:D56)</f>
        <v>0</v>
      </c>
      <c r="E54" s="69">
        <f>SUM(E55:E56)</f>
        <v>0</v>
      </c>
      <c r="F54" s="8">
        <f t="shared" si="1"/>
        <v>0</v>
      </c>
    </row>
    <row r="55" spans="1:6" x14ac:dyDescent="0.15">
      <c r="A55" s="106" t="s">
        <v>102</v>
      </c>
      <c r="B55" s="64" t="s">
        <v>104</v>
      </c>
      <c r="C55" s="69">
        <v>100000</v>
      </c>
      <c r="D55" s="65">
        <v>0</v>
      </c>
      <c r="E55" s="69">
        <v>0</v>
      </c>
      <c r="F55" s="8">
        <v>0</v>
      </c>
    </row>
    <row r="56" spans="1:6" x14ac:dyDescent="0.15">
      <c r="A56" s="106" t="s">
        <v>103</v>
      </c>
      <c r="B56" s="64" t="s">
        <v>105</v>
      </c>
      <c r="C56" s="69">
        <v>0</v>
      </c>
      <c r="D56" s="65">
        <v>0</v>
      </c>
      <c r="E56" s="69">
        <v>0</v>
      </c>
      <c r="F56" s="8">
        <v>0</v>
      </c>
    </row>
    <row r="57" spans="1:6" x14ac:dyDescent="0.15">
      <c r="A57" s="105" t="s">
        <v>95</v>
      </c>
      <c r="B57" s="77" t="s">
        <v>96</v>
      </c>
      <c r="C57" s="69">
        <v>0</v>
      </c>
      <c r="D57" s="65">
        <v>0</v>
      </c>
      <c r="E57" s="69">
        <v>0</v>
      </c>
      <c r="F57" s="8">
        <v>0</v>
      </c>
    </row>
    <row r="58" spans="1:6" ht="15.75" customHeight="1" thickBot="1" x14ac:dyDescent="0.2">
      <c r="A58" s="109" t="s">
        <v>97</v>
      </c>
      <c r="B58" s="4" t="s">
        <v>98</v>
      </c>
      <c r="C58" s="110">
        <f>SUM(C6,C37,C41,C44,C52)</f>
        <v>19630000</v>
      </c>
      <c r="D58" s="110">
        <f>SUM(D6,D37,D41,D44,D52)</f>
        <v>1934893.2899999998</v>
      </c>
      <c r="E58" s="110">
        <f>SUM(E6,E37,E41,E44,E52)</f>
        <v>12259793.199999999</v>
      </c>
      <c r="F58" s="5">
        <f>E58/C58*100</f>
        <v>62.454371879775849</v>
      </c>
    </row>
    <row r="60" spans="1:6" x14ac:dyDescent="0.15">
      <c r="A60" s="1"/>
      <c r="D60" s="18"/>
      <c r="E60" s="18"/>
      <c r="F60" s="1"/>
    </row>
    <row r="61" spans="1:6" x14ac:dyDescent="0.15">
      <c r="A61" s="1"/>
      <c r="E61" s="18"/>
      <c r="F61" s="1"/>
    </row>
    <row r="62" spans="1:6" x14ac:dyDescent="0.15">
      <c r="A62" s="1"/>
      <c r="D62" s="18"/>
      <c r="E62" s="18"/>
      <c r="F62" s="1"/>
    </row>
    <row r="63" spans="1:6" x14ac:dyDescent="0.15">
      <c r="A63" s="1"/>
      <c r="E63" s="18"/>
      <c r="F63" s="1"/>
    </row>
    <row r="64" spans="1:6" x14ac:dyDescent="0.15">
      <c r="A64" s="1"/>
      <c r="E64" s="18"/>
      <c r="F64" s="1"/>
    </row>
    <row r="65" spans="1:6" x14ac:dyDescent="0.15">
      <c r="A65" s="1"/>
      <c r="E65" s="18"/>
      <c r="F65" s="1"/>
    </row>
    <row r="66" spans="1:6" x14ac:dyDescent="0.15">
      <c r="A66" s="1"/>
      <c r="F66" s="1"/>
    </row>
    <row r="67" spans="1:6" x14ac:dyDescent="0.15">
      <c r="A67" s="1"/>
      <c r="F67" s="1"/>
    </row>
    <row r="68" spans="1:6" x14ac:dyDescent="0.15">
      <c r="A68" s="1"/>
      <c r="F68" s="1"/>
    </row>
    <row r="69" spans="1:6" x14ac:dyDescent="0.15">
      <c r="A69" s="1"/>
      <c r="F69" s="1"/>
    </row>
    <row r="70" spans="1:6" x14ac:dyDescent="0.15">
      <c r="A70" s="1"/>
      <c r="F70" s="1"/>
    </row>
    <row r="71" spans="1:6" x14ac:dyDescent="0.15">
      <c r="A71" s="1"/>
      <c r="F71" s="1"/>
    </row>
    <row r="72" spans="1:6" x14ac:dyDescent="0.15">
      <c r="A72" s="1"/>
      <c r="F72" s="1"/>
    </row>
    <row r="73" spans="1:6" x14ac:dyDescent="0.15">
      <c r="A73" s="1"/>
      <c r="F73" s="1"/>
    </row>
    <row r="74" spans="1:6" x14ac:dyDescent="0.15">
      <c r="A74" s="1"/>
      <c r="F74" s="1"/>
    </row>
    <row r="75" spans="1:6" x14ac:dyDescent="0.15">
      <c r="A75" s="1"/>
      <c r="F75" s="1"/>
    </row>
    <row r="76" spans="1:6" x14ac:dyDescent="0.15">
      <c r="A76" s="1"/>
      <c r="F76" s="1"/>
    </row>
    <row r="77" spans="1:6" x14ac:dyDescent="0.15">
      <c r="A77" s="1"/>
      <c r="F77" s="1"/>
    </row>
    <row r="78" spans="1:6" x14ac:dyDescent="0.15">
      <c r="A78" s="1"/>
      <c r="F78" s="1"/>
    </row>
    <row r="79" spans="1:6" x14ac:dyDescent="0.15">
      <c r="A79" s="1"/>
      <c r="F79" s="1"/>
    </row>
    <row r="80" spans="1:6" x14ac:dyDescent="0.15">
      <c r="A80" s="1"/>
      <c r="F80" s="1"/>
    </row>
    <row r="81" spans="1:6" x14ac:dyDescent="0.15">
      <c r="A81" s="1"/>
      <c r="F81" s="1"/>
    </row>
    <row r="82" spans="1:6" x14ac:dyDescent="0.15">
      <c r="A82" s="1"/>
      <c r="F82" s="1"/>
    </row>
    <row r="83" spans="1:6" x14ac:dyDescent="0.15">
      <c r="A83" s="1"/>
      <c r="F83" s="1"/>
    </row>
    <row r="84" spans="1:6" x14ac:dyDescent="0.15">
      <c r="A84" s="1"/>
      <c r="F84" s="1"/>
    </row>
    <row r="85" spans="1:6" x14ac:dyDescent="0.15">
      <c r="A85" s="1"/>
      <c r="F85" s="1"/>
    </row>
    <row r="86" spans="1:6" x14ac:dyDescent="0.15">
      <c r="A86" s="1"/>
      <c r="F86" s="1"/>
    </row>
    <row r="87" spans="1:6" x14ac:dyDescent="0.15">
      <c r="A87" s="1"/>
      <c r="F87" s="1"/>
    </row>
    <row r="88" spans="1:6" x14ac:dyDescent="0.15">
      <c r="A88" s="1"/>
      <c r="F88" s="1"/>
    </row>
    <row r="89" spans="1:6" x14ac:dyDescent="0.15">
      <c r="A89" s="1"/>
      <c r="B89" s="18"/>
      <c r="F89" s="1"/>
    </row>
    <row r="90" spans="1:6" x14ac:dyDescent="0.15">
      <c r="A90" s="1"/>
      <c r="F90" s="1"/>
    </row>
    <row r="91" spans="1:6" x14ac:dyDescent="0.15">
      <c r="A91" s="1"/>
      <c r="B91" s="18"/>
      <c r="F91" s="1"/>
    </row>
    <row r="92" spans="1:6" x14ac:dyDescent="0.15">
      <c r="A92" s="1"/>
      <c r="F92" s="1"/>
    </row>
    <row r="93" spans="1:6" x14ac:dyDescent="0.15">
      <c r="A93" s="1"/>
      <c r="B93" s="18"/>
      <c r="F93" s="1"/>
    </row>
    <row r="94" spans="1:6" x14ac:dyDescent="0.15">
      <c r="A94" s="1"/>
      <c r="F94" s="1"/>
    </row>
    <row r="95" spans="1:6" x14ac:dyDescent="0.15">
      <c r="A95" s="1"/>
      <c r="F95" s="1"/>
    </row>
    <row r="96" spans="1:6" x14ac:dyDescent="0.15">
      <c r="A96" s="1"/>
      <c r="B96" s="18"/>
      <c r="F96" s="1"/>
    </row>
    <row r="97" spans="1:6" x14ac:dyDescent="0.15">
      <c r="A97" s="1"/>
      <c r="B97" s="18"/>
      <c r="F97" s="1"/>
    </row>
    <row r="98" spans="1:6" x14ac:dyDescent="0.15">
      <c r="A98" s="1"/>
      <c r="F98" s="1"/>
    </row>
    <row r="99" spans="1:6" x14ac:dyDescent="0.15">
      <c r="A99" s="1"/>
      <c r="F99" s="1"/>
    </row>
    <row r="100" spans="1:6" x14ac:dyDescent="0.15">
      <c r="A100" s="1"/>
      <c r="F100" s="1"/>
    </row>
    <row r="101" spans="1:6" x14ac:dyDescent="0.15">
      <c r="A101" s="1"/>
      <c r="B101" s="18"/>
      <c r="F101" s="1"/>
    </row>
    <row r="102" spans="1:6" x14ac:dyDescent="0.15">
      <c r="A102" s="1"/>
      <c r="B102" s="18"/>
      <c r="F102" s="1"/>
    </row>
    <row r="103" spans="1:6" x14ac:dyDescent="0.15">
      <c r="A103" s="1"/>
      <c r="F103" s="1"/>
    </row>
    <row r="104" spans="1:6" x14ac:dyDescent="0.15">
      <c r="A104" s="1"/>
      <c r="F104" s="1"/>
    </row>
    <row r="105" spans="1:6" x14ac:dyDescent="0.15">
      <c r="A105" s="1"/>
      <c r="F105" s="1"/>
    </row>
    <row r="106" spans="1:6" x14ac:dyDescent="0.15">
      <c r="A106" s="1"/>
      <c r="F106" s="1"/>
    </row>
    <row r="107" spans="1:6" x14ac:dyDescent="0.15">
      <c r="A107" s="1"/>
      <c r="F107" s="1"/>
    </row>
    <row r="108" spans="1:6" x14ac:dyDescent="0.15">
      <c r="A108" s="1"/>
      <c r="F108" s="1"/>
    </row>
    <row r="109" spans="1:6" x14ac:dyDescent="0.15">
      <c r="A109" s="1"/>
      <c r="F109" s="1"/>
    </row>
    <row r="110" spans="1:6" x14ac:dyDescent="0.15">
      <c r="A110" s="1"/>
      <c r="F110" s="1"/>
    </row>
    <row r="111" spans="1:6" x14ac:dyDescent="0.15">
      <c r="A111" s="1"/>
      <c r="F111" s="1"/>
    </row>
    <row r="112" spans="1:6" x14ac:dyDescent="0.15">
      <c r="A112" s="1"/>
      <c r="F112" s="1"/>
    </row>
    <row r="113" s="1" customFormat="1" x14ac:dyDescent="0.15"/>
    <row r="114" s="1" customFormat="1" x14ac:dyDescent="0.15"/>
    <row r="115" s="1" customFormat="1" x14ac:dyDescent="0.15"/>
    <row r="116" s="1" customFormat="1" x14ac:dyDescent="0.15"/>
    <row r="117" s="1" customFormat="1" x14ac:dyDescent="0.15"/>
  </sheetData>
  <mergeCells count="2">
    <mergeCell ref="E2:F2"/>
    <mergeCell ref="A4:F4"/>
  </mergeCells>
  <pageMargins left="0.70866141732283472" right="0.70866141732283472" top="0.74803149606299213" bottom="0.74803149606299213" header="0.31496062992125984" footer="0.31496062992125984"/>
  <pageSetup scale="95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M356"/>
  <sheetViews>
    <sheetView topLeftCell="A127" zoomScale="90" zoomScaleNormal="90" workbookViewId="0">
      <selection activeCell="C145" sqref="C145"/>
    </sheetView>
  </sheetViews>
  <sheetFormatPr defaultColWidth="9.140625" defaultRowHeight="10.5" x14ac:dyDescent="0.15"/>
  <cols>
    <col min="1" max="1" width="7.85546875" style="1" customWidth="1"/>
    <col min="2" max="2" width="32.28515625" style="1" customWidth="1"/>
    <col min="3" max="3" width="13.7109375" style="1" customWidth="1"/>
    <col min="4" max="4" width="15.85546875" style="1" customWidth="1"/>
    <col min="5" max="5" width="14.28515625" style="1" customWidth="1"/>
    <col min="6" max="6" width="9.5703125" style="1" customWidth="1"/>
    <col min="7" max="7" width="9.140625" style="1"/>
    <col min="8" max="8" width="15.7109375" style="1" customWidth="1"/>
    <col min="9" max="11" width="9.140625" style="1"/>
    <col min="12" max="13" width="11.42578125" style="1" customWidth="1"/>
    <col min="14" max="16" width="9.140625" style="1"/>
    <col min="17" max="17" width="10.85546875" style="1" customWidth="1"/>
    <col min="18" max="38" width="9.140625" style="1"/>
    <col min="39" max="39" width="15.28515625" style="1" customWidth="1"/>
    <col min="40" max="16384" width="9.140625" style="1"/>
  </cols>
  <sheetData>
    <row r="1" spans="1:11" ht="11.25" thickBot="1" x14ac:dyDescent="0.2"/>
    <row r="2" spans="1:11" ht="18.75" customHeight="1" thickBot="1" x14ac:dyDescent="0.2">
      <c r="E2" s="157" t="s">
        <v>305</v>
      </c>
      <c r="F2" s="157" t="s">
        <v>305</v>
      </c>
    </row>
    <row r="4" spans="1:11" ht="26.45" customHeight="1" thickBot="1" x14ac:dyDescent="0.2"/>
    <row r="5" spans="1:11" ht="56.25" customHeight="1" thickBot="1" x14ac:dyDescent="0.2">
      <c r="E5" s="157" t="s">
        <v>305</v>
      </c>
      <c r="F5" s="157" t="s">
        <v>305</v>
      </c>
    </row>
    <row r="6" spans="1:11" s="12" customFormat="1" ht="11.25" thickBot="1" x14ac:dyDescent="0.2">
      <c r="A6" s="1"/>
      <c r="B6" s="1"/>
      <c r="C6" s="1"/>
      <c r="D6" s="1"/>
      <c r="E6" s="1"/>
      <c r="F6" s="1"/>
      <c r="G6" s="1"/>
      <c r="H6" s="1"/>
      <c r="I6" s="1"/>
      <c r="J6" s="1"/>
    </row>
    <row r="7" spans="1:11" s="12" customFormat="1" ht="21" customHeight="1" x14ac:dyDescent="0.15">
      <c r="A7" s="161" t="s">
        <v>1</v>
      </c>
      <c r="B7" s="162" t="s">
        <v>1</v>
      </c>
      <c r="C7" s="162" t="s">
        <v>1</v>
      </c>
      <c r="D7" s="162" t="s">
        <v>1</v>
      </c>
      <c r="E7" s="162" t="s">
        <v>1</v>
      </c>
      <c r="F7" s="163" t="s">
        <v>1</v>
      </c>
      <c r="G7" s="1"/>
      <c r="H7" s="1"/>
      <c r="I7" s="1"/>
      <c r="J7" s="1"/>
    </row>
    <row r="8" spans="1:11" ht="60" customHeight="1" x14ac:dyDescent="0.15">
      <c r="A8" s="14" t="s">
        <v>304</v>
      </c>
      <c r="B8" s="2" t="s">
        <v>303</v>
      </c>
      <c r="C8" s="146" t="s">
        <v>3</v>
      </c>
      <c r="D8" s="146" t="s">
        <v>371</v>
      </c>
      <c r="E8" s="146" t="s">
        <v>384</v>
      </c>
      <c r="F8" s="6" t="s">
        <v>302</v>
      </c>
      <c r="K8" s="111"/>
    </row>
    <row r="9" spans="1:11" x14ac:dyDescent="0.15">
      <c r="A9" s="14" t="s">
        <v>301</v>
      </c>
      <c r="B9" s="3" t="s">
        <v>299</v>
      </c>
      <c r="C9" s="61">
        <f t="shared" ref="C9" si="0">SUM(C10,C62:C63)</f>
        <v>13486897</v>
      </c>
      <c r="D9" s="61">
        <f>SUM(D10,D62:D63)</f>
        <v>1255685.97</v>
      </c>
      <c r="E9" s="61">
        <f>SUM(E10,E62:E63)</f>
        <v>6149334.0200000005</v>
      </c>
      <c r="F9" s="16">
        <f>E9/C9*100</f>
        <v>45.594876419683494</v>
      </c>
      <c r="G9" s="12"/>
      <c r="H9" s="12"/>
      <c r="I9" s="12"/>
      <c r="J9" s="12"/>
      <c r="K9" s="111"/>
    </row>
    <row r="10" spans="1:11" x14ac:dyDescent="0.15">
      <c r="A10" s="14" t="s">
        <v>300</v>
      </c>
      <c r="B10" s="3" t="s">
        <v>299</v>
      </c>
      <c r="C10" s="61">
        <f t="shared" ref="C10:D10" si="1">SUM(C11,C17,C25,C32,C42,C46,C49,C53,C54)</f>
        <v>5892097</v>
      </c>
      <c r="D10" s="61">
        <f t="shared" si="1"/>
        <v>469344.23000000004</v>
      </c>
      <c r="E10" s="61">
        <f>SUM(E11,E17,E25,E32,E42,E46,E49,E53,E54)</f>
        <v>2294904.0500000003</v>
      </c>
      <c r="F10" s="16">
        <f t="shared" ref="F10:F23" si="2">E10/C10*100</f>
        <v>38.948850468687127</v>
      </c>
      <c r="G10" s="12"/>
      <c r="H10" s="12"/>
      <c r="I10" s="12"/>
      <c r="J10" s="12"/>
    </row>
    <row r="11" spans="1:11" ht="21" x14ac:dyDescent="0.15">
      <c r="A11" s="14" t="s">
        <v>298</v>
      </c>
      <c r="B11" s="3" t="s">
        <v>127</v>
      </c>
      <c r="C11" s="61">
        <f>SUM(C12:C16)</f>
        <v>3449947</v>
      </c>
      <c r="D11" s="61">
        <f t="shared" ref="D11:E11" si="3">SUM(D12:D16)</f>
        <v>263535.96000000002</v>
      </c>
      <c r="E11" s="61">
        <f t="shared" si="3"/>
        <v>1481923.2300000002</v>
      </c>
      <c r="F11" s="16">
        <f t="shared" si="2"/>
        <v>42.95495640947528</v>
      </c>
      <c r="H11" s="111"/>
      <c r="I11" s="111"/>
      <c r="J11" s="111"/>
    </row>
    <row r="12" spans="1:11" x14ac:dyDescent="0.15">
      <c r="A12" s="78" t="s">
        <v>297</v>
      </c>
      <c r="B12" s="77" t="s">
        <v>296</v>
      </c>
      <c r="C12" s="67">
        <v>3159612</v>
      </c>
      <c r="D12" s="67">
        <v>262760.31</v>
      </c>
      <c r="E12" s="67">
        <v>1290474.31</v>
      </c>
      <c r="F12" s="8">
        <f t="shared" si="2"/>
        <v>40.842809496862273</v>
      </c>
      <c r="H12" s="111"/>
      <c r="I12" s="111"/>
      <c r="J12" s="111"/>
    </row>
    <row r="13" spans="1:11" x14ac:dyDescent="0.15">
      <c r="A13" s="78" t="s">
        <v>295</v>
      </c>
      <c r="B13" s="77" t="s">
        <v>294</v>
      </c>
      <c r="C13" s="67">
        <f>71870</f>
        <v>71870</v>
      </c>
      <c r="D13" s="67">
        <v>100.78</v>
      </c>
      <c r="E13" s="67">
        <v>47860.33</v>
      </c>
      <c r="F13" s="8">
        <f t="shared" si="2"/>
        <v>66.592917768192578</v>
      </c>
    </row>
    <row r="14" spans="1:11" s="12" customFormat="1" x14ac:dyDescent="0.15">
      <c r="A14" s="78" t="s">
        <v>293</v>
      </c>
      <c r="B14" s="77" t="s">
        <v>292</v>
      </c>
      <c r="C14" s="67">
        <v>194560</v>
      </c>
      <c r="D14" s="67">
        <v>269.26</v>
      </c>
      <c r="E14" s="67">
        <v>129449</v>
      </c>
      <c r="F14" s="8">
        <f t="shared" si="2"/>
        <v>66.534231085526315</v>
      </c>
      <c r="G14" s="1"/>
      <c r="H14" s="1"/>
      <c r="I14" s="1"/>
      <c r="J14" s="1"/>
    </row>
    <row r="15" spans="1:11" x14ac:dyDescent="0.15">
      <c r="A15" s="78" t="s">
        <v>291</v>
      </c>
      <c r="B15" s="77" t="s">
        <v>290</v>
      </c>
      <c r="C15" s="67">
        <v>21002</v>
      </c>
      <c r="D15" s="67">
        <v>405.61</v>
      </c>
      <c r="E15" s="67">
        <v>14139.59</v>
      </c>
      <c r="F15" s="8">
        <f t="shared" si="2"/>
        <v>67.324969050566622</v>
      </c>
      <c r="H15" s="111"/>
    </row>
    <row r="16" spans="1:11" x14ac:dyDescent="0.15">
      <c r="A16" s="78" t="s">
        <v>289</v>
      </c>
      <c r="B16" s="77" t="s">
        <v>288</v>
      </c>
      <c r="C16" s="67">
        <v>2903</v>
      </c>
      <c r="D16" s="67">
        <v>0</v>
      </c>
      <c r="E16" s="67">
        <v>0</v>
      </c>
      <c r="F16" s="8">
        <f t="shared" si="2"/>
        <v>0</v>
      </c>
      <c r="H16" s="111"/>
    </row>
    <row r="17" spans="1:10" x14ac:dyDescent="0.15">
      <c r="A17" s="14" t="s">
        <v>287</v>
      </c>
      <c r="B17" s="3" t="s">
        <v>120</v>
      </c>
      <c r="C17" s="61">
        <f>SUM(C18:C24)</f>
        <v>189900</v>
      </c>
      <c r="D17" s="61">
        <f t="shared" ref="D17:E17" si="4">SUM(D18:D24)</f>
        <v>14744</v>
      </c>
      <c r="E17" s="61">
        <f t="shared" si="4"/>
        <v>69738.7</v>
      </c>
      <c r="F17" s="16">
        <f t="shared" si="2"/>
        <v>36.72390731964191</v>
      </c>
      <c r="G17" s="12"/>
      <c r="H17" s="12"/>
      <c r="I17" s="12"/>
      <c r="J17" s="12"/>
    </row>
    <row r="18" spans="1:10" x14ac:dyDescent="0.15">
      <c r="A18" s="78" t="s">
        <v>286</v>
      </c>
      <c r="B18" s="77" t="s">
        <v>285</v>
      </c>
      <c r="C18" s="67">
        <v>0</v>
      </c>
      <c r="D18" s="67">
        <v>0</v>
      </c>
      <c r="E18" s="67">
        <v>0</v>
      </c>
      <c r="F18" s="8">
        <v>0</v>
      </c>
    </row>
    <row r="19" spans="1:10" x14ac:dyDescent="0.15">
      <c r="A19" s="78" t="s">
        <v>284</v>
      </c>
      <c r="B19" s="77" t="s">
        <v>283</v>
      </c>
      <c r="C19" s="67">
        <v>0</v>
      </c>
      <c r="D19" s="67">
        <v>0</v>
      </c>
      <c r="E19" s="67">
        <v>0</v>
      </c>
      <c r="F19" s="8">
        <v>0</v>
      </c>
    </row>
    <row r="20" spans="1:10" x14ac:dyDescent="0.15">
      <c r="A20" s="78" t="s">
        <v>282</v>
      </c>
      <c r="B20" s="77" t="s">
        <v>281</v>
      </c>
      <c r="C20" s="67">
        <v>0</v>
      </c>
      <c r="D20" s="67">
        <v>0</v>
      </c>
      <c r="E20" s="67">
        <v>0</v>
      </c>
      <c r="F20" s="8">
        <v>0</v>
      </c>
    </row>
    <row r="21" spans="1:10" x14ac:dyDescent="0.15">
      <c r="A21" s="78" t="s">
        <v>280</v>
      </c>
      <c r="B21" s="77" t="s">
        <v>279</v>
      </c>
      <c r="C21" s="67">
        <v>0</v>
      </c>
      <c r="D21" s="67">
        <v>0</v>
      </c>
      <c r="E21" s="67">
        <v>0</v>
      </c>
      <c r="F21" s="8">
        <v>0</v>
      </c>
    </row>
    <row r="22" spans="1:10" s="12" customFormat="1" x14ac:dyDescent="0.15">
      <c r="A22" s="78" t="s">
        <v>278</v>
      </c>
      <c r="B22" s="77" t="s">
        <v>277</v>
      </c>
      <c r="C22" s="67">
        <v>16000</v>
      </c>
      <c r="D22" s="67">
        <v>0</v>
      </c>
      <c r="E22" s="67">
        <v>4800</v>
      </c>
      <c r="F22" s="8">
        <f t="shared" si="2"/>
        <v>30</v>
      </c>
      <c r="G22" s="1"/>
      <c r="H22" s="1"/>
      <c r="I22" s="1"/>
      <c r="J22" s="1"/>
    </row>
    <row r="23" spans="1:10" x14ac:dyDescent="0.15">
      <c r="A23" s="78" t="s">
        <v>276</v>
      </c>
      <c r="B23" s="77" t="s">
        <v>275</v>
      </c>
      <c r="C23" s="67">
        <v>125000</v>
      </c>
      <c r="D23" s="67">
        <v>10410</v>
      </c>
      <c r="E23" s="67">
        <v>52050</v>
      </c>
      <c r="F23" s="8">
        <f t="shared" si="2"/>
        <v>41.64</v>
      </c>
    </row>
    <row r="24" spans="1:10" x14ac:dyDescent="0.15">
      <c r="A24" s="78" t="s">
        <v>274</v>
      </c>
      <c r="B24" s="77" t="s">
        <v>52</v>
      </c>
      <c r="C24" s="67">
        <v>48900</v>
      </c>
      <c r="D24" s="67">
        <v>4334</v>
      </c>
      <c r="E24" s="67">
        <v>12888.7</v>
      </c>
      <c r="F24" s="8">
        <f>E24/C24*100</f>
        <v>26.357259713701431</v>
      </c>
    </row>
    <row r="25" spans="1:10" x14ac:dyDescent="0.15">
      <c r="A25" s="14" t="s">
        <v>273</v>
      </c>
      <c r="B25" s="3" t="s">
        <v>119</v>
      </c>
      <c r="C25" s="61">
        <f>SUM(C26:C31)</f>
        <v>172000</v>
      </c>
      <c r="D25" s="61">
        <f t="shared" ref="D25:E25" si="5">SUM(D26:D31)</f>
        <v>10309.810000000001</v>
      </c>
      <c r="E25" s="61">
        <f t="shared" si="5"/>
        <v>62997.569999999992</v>
      </c>
      <c r="F25" s="16">
        <f>E25/C25*100</f>
        <v>36.626494186046507</v>
      </c>
      <c r="G25" s="12"/>
      <c r="H25" s="12"/>
      <c r="I25" s="12"/>
      <c r="J25" s="12"/>
    </row>
    <row r="26" spans="1:10" x14ac:dyDescent="0.15">
      <c r="A26" s="78" t="s">
        <v>272</v>
      </c>
      <c r="B26" s="77" t="s">
        <v>271</v>
      </c>
      <c r="C26" s="67">
        <v>28500</v>
      </c>
      <c r="D26" s="67">
        <v>2715.4</v>
      </c>
      <c r="E26" s="67">
        <v>8785.1</v>
      </c>
      <c r="F26" s="8">
        <f t="shared" ref="F26:F41" si="6">E26/C26*100</f>
        <v>30.824912280701756</v>
      </c>
    </row>
    <row r="27" spans="1:10" x14ac:dyDescent="0.15">
      <c r="A27" s="78" t="s">
        <v>270</v>
      </c>
      <c r="B27" s="77" t="s">
        <v>269</v>
      </c>
      <c r="C27" s="67">
        <v>0</v>
      </c>
      <c r="D27" s="67">
        <v>0</v>
      </c>
      <c r="E27" s="67">
        <v>0</v>
      </c>
      <c r="F27" s="8">
        <v>0</v>
      </c>
    </row>
    <row r="28" spans="1:10" x14ac:dyDescent="0.15">
      <c r="A28" s="78" t="s">
        <v>268</v>
      </c>
      <c r="B28" s="77" t="s">
        <v>267</v>
      </c>
      <c r="C28" s="67">
        <v>15500</v>
      </c>
      <c r="D28" s="67">
        <v>534.48</v>
      </c>
      <c r="E28" s="67">
        <v>3378.8</v>
      </c>
      <c r="F28" s="8">
        <f t="shared" si="6"/>
        <v>21.798709677419357</v>
      </c>
    </row>
    <row r="29" spans="1:10" s="12" customFormat="1" x14ac:dyDescent="0.15">
      <c r="A29" s="78" t="s">
        <v>266</v>
      </c>
      <c r="B29" s="77" t="s">
        <v>265</v>
      </c>
      <c r="C29" s="67">
        <v>57000</v>
      </c>
      <c r="D29" s="67">
        <v>2072.08</v>
      </c>
      <c r="E29" s="67">
        <v>22571.66</v>
      </c>
      <c r="F29" s="8">
        <f t="shared" si="6"/>
        <v>39.599403508771928</v>
      </c>
      <c r="G29" s="1"/>
      <c r="H29" s="1"/>
      <c r="I29" s="1"/>
      <c r="J29" s="1"/>
    </row>
    <row r="30" spans="1:10" x14ac:dyDescent="0.15">
      <c r="A30" s="78" t="s">
        <v>264</v>
      </c>
      <c r="B30" s="77" t="s">
        <v>263</v>
      </c>
      <c r="C30" s="67">
        <v>70000</v>
      </c>
      <c r="D30" s="67">
        <v>4987.8500000000004</v>
      </c>
      <c r="E30" s="67">
        <v>27788.12</v>
      </c>
      <c r="F30" s="8">
        <f t="shared" si="6"/>
        <v>39.697314285714285</v>
      </c>
    </row>
    <row r="31" spans="1:10" x14ac:dyDescent="0.15">
      <c r="A31" s="78" t="s">
        <v>262</v>
      </c>
      <c r="B31" s="77" t="s">
        <v>261</v>
      </c>
      <c r="C31" s="67">
        <v>1000</v>
      </c>
      <c r="D31" s="67">
        <v>0</v>
      </c>
      <c r="E31" s="67">
        <v>473.89</v>
      </c>
      <c r="F31" s="8">
        <f t="shared" si="6"/>
        <v>47.388999999999996</v>
      </c>
    </row>
    <row r="32" spans="1:10" x14ac:dyDescent="0.15">
      <c r="A32" s="14" t="s">
        <v>260</v>
      </c>
      <c r="B32" s="3" t="s">
        <v>118</v>
      </c>
      <c r="C32" s="61">
        <f>SUM(C33:C41)</f>
        <v>1031550</v>
      </c>
      <c r="D32" s="61">
        <f t="shared" ref="D32" si="7">SUM(D33:D41)</f>
        <v>62274.43</v>
      </c>
      <c r="E32" s="61">
        <f>SUM(E33:E41)</f>
        <v>266292.43</v>
      </c>
      <c r="F32" s="16">
        <f t="shared" si="6"/>
        <v>25.814786486355484</v>
      </c>
      <c r="G32" s="12"/>
      <c r="H32" s="62"/>
      <c r="I32" s="12"/>
      <c r="J32" s="62"/>
    </row>
    <row r="33" spans="1:10" x14ac:dyDescent="0.15">
      <c r="A33" s="78" t="s">
        <v>259</v>
      </c>
      <c r="B33" s="77" t="s">
        <v>258</v>
      </c>
      <c r="C33" s="67">
        <v>52600</v>
      </c>
      <c r="D33" s="107">
        <v>5246</v>
      </c>
      <c r="E33" s="107">
        <v>20323.2</v>
      </c>
      <c r="F33" s="8">
        <f t="shared" si="6"/>
        <v>38.63726235741445</v>
      </c>
      <c r="J33" s="18"/>
    </row>
    <row r="34" spans="1:10" x14ac:dyDescent="0.15">
      <c r="A34" s="78" t="s">
        <v>257</v>
      </c>
      <c r="B34" s="77" t="s">
        <v>256</v>
      </c>
      <c r="C34" s="67">
        <v>23000</v>
      </c>
      <c r="D34" s="67">
        <v>6901.5</v>
      </c>
      <c r="E34" s="67">
        <v>14592.62</v>
      </c>
      <c r="F34" s="8">
        <f t="shared" si="6"/>
        <v>63.446173913043481</v>
      </c>
    </row>
    <row r="35" spans="1:10" x14ac:dyDescent="0.15">
      <c r="A35" s="78" t="s">
        <v>255</v>
      </c>
      <c r="B35" s="77" t="s">
        <v>254</v>
      </c>
      <c r="C35" s="67">
        <v>18000</v>
      </c>
      <c r="D35" s="67">
        <v>1743.1</v>
      </c>
      <c r="E35" s="67">
        <v>9781.01</v>
      </c>
      <c r="F35" s="8">
        <f t="shared" si="6"/>
        <v>54.338944444444451</v>
      </c>
    </row>
    <row r="36" spans="1:10" x14ac:dyDescent="0.15">
      <c r="A36" s="78" t="s">
        <v>253</v>
      </c>
      <c r="B36" s="77" t="s">
        <v>252</v>
      </c>
      <c r="C36" s="67">
        <v>9000</v>
      </c>
      <c r="D36" s="67">
        <v>1054.7</v>
      </c>
      <c r="E36" s="67">
        <v>5048.9799999999996</v>
      </c>
      <c r="F36" s="8">
        <f t="shared" si="6"/>
        <v>56.099777777777774</v>
      </c>
      <c r="H36" s="18"/>
      <c r="J36" s="18"/>
    </row>
    <row r="37" spans="1:10" x14ac:dyDescent="0.15">
      <c r="A37" s="78" t="s">
        <v>251</v>
      </c>
      <c r="B37" s="77" t="s">
        <v>250</v>
      </c>
      <c r="C37" s="67">
        <v>0</v>
      </c>
      <c r="D37" s="67">
        <v>0</v>
      </c>
      <c r="E37" s="67">
        <v>0</v>
      </c>
      <c r="F37" s="8">
        <v>0</v>
      </c>
    </row>
    <row r="38" spans="1:10" x14ac:dyDescent="0.15">
      <c r="A38" s="78" t="s">
        <v>249</v>
      </c>
      <c r="B38" s="77" t="s">
        <v>248</v>
      </c>
      <c r="C38" s="67">
        <v>500</v>
      </c>
      <c r="D38" s="67">
        <v>0</v>
      </c>
      <c r="E38" s="67">
        <v>228.09</v>
      </c>
      <c r="F38" s="8">
        <f t="shared" si="6"/>
        <v>45.618000000000002</v>
      </c>
    </row>
    <row r="39" spans="1:10" s="12" customFormat="1" x14ac:dyDescent="0.15">
      <c r="A39" s="78" t="s">
        <v>247</v>
      </c>
      <c r="B39" s="77" t="s">
        <v>246</v>
      </c>
      <c r="C39" s="67">
        <v>819000</v>
      </c>
      <c r="D39" s="67">
        <v>35333.379999999997</v>
      </c>
      <c r="E39" s="67">
        <v>182680.48</v>
      </c>
      <c r="F39" s="8">
        <f t="shared" si="6"/>
        <v>22.305308913308913</v>
      </c>
      <c r="G39" s="1"/>
      <c r="H39" s="1"/>
      <c r="I39" s="1"/>
      <c r="J39" s="1"/>
    </row>
    <row r="40" spans="1:10" x14ac:dyDescent="0.15">
      <c r="A40" s="78" t="s">
        <v>245</v>
      </c>
      <c r="B40" s="77" t="s">
        <v>244</v>
      </c>
      <c r="C40" s="67">
        <v>8000</v>
      </c>
      <c r="D40" s="67">
        <v>0</v>
      </c>
      <c r="E40" s="67">
        <v>0</v>
      </c>
      <c r="F40" s="8">
        <v>0</v>
      </c>
    </row>
    <row r="41" spans="1:10" x14ac:dyDescent="0.15">
      <c r="A41" s="78" t="s">
        <v>243</v>
      </c>
      <c r="B41" s="77" t="s">
        <v>242</v>
      </c>
      <c r="C41" s="67">
        <v>101450</v>
      </c>
      <c r="D41" s="67">
        <v>11995.75</v>
      </c>
      <c r="E41" s="67">
        <v>33638.050000000003</v>
      </c>
      <c r="F41" s="8">
        <f t="shared" si="6"/>
        <v>33.157269590931499</v>
      </c>
    </row>
    <row r="42" spans="1:10" x14ac:dyDescent="0.15">
      <c r="A42" s="14" t="s">
        <v>241</v>
      </c>
      <c r="B42" s="3" t="s">
        <v>117</v>
      </c>
      <c r="C42" s="61">
        <f>SUM(C43:C45)</f>
        <v>99000</v>
      </c>
      <c r="D42" s="61">
        <f t="shared" ref="D42:E42" si="8">SUM(D43:D45)</f>
        <v>795.96</v>
      </c>
      <c r="E42" s="61">
        <f t="shared" si="8"/>
        <v>13203.16</v>
      </c>
      <c r="F42" s="16">
        <f>E42/C42*100</f>
        <v>13.336525252525252</v>
      </c>
      <c r="G42" s="12"/>
      <c r="H42" s="12"/>
      <c r="I42" s="12"/>
      <c r="J42" s="12"/>
    </row>
    <row r="43" spans="1:10" s="12" customFormat="1" x14ac:dyDescent="0.15">
      <c r="A43" s="78" t="s">
        <v>240</v>
      </c>
      <c r="B43" s="77" t="s">
        <v>239</v>
      </c>
      <c r="C43" s="67">
        <v>0</v>
      </c>
      <c r="D43" s="67">
        <v>0</v>
      </c>
      <c r="E43" s="67">
        <v>0</v>
      </c>
      <c r="F43" s="8">
        <v>0</v>
      </c>
      <c r="G43" s="1"/>
      <c r="H43" s="1"/>
      <c r="I43" s="1"/>
      <c r="J43" s="1"/>
    </row>
    <row r="44" spans="1:10" x14ac:dyDescent="0.15">
      <c r="A44" s="78" t="s">
        <v>238</v>
      </c>
      <c r="B44" s="77" t="s">
        <v>237</v>
      </c>
      <c r="C44" s="67">
        <v>0</v>
      </c>
      <c r="D44" s="67">
        <v>0</v>
      </c>
      <c r="E44" s="67">
        <v>0</v>
      </c>
      <c r="F44" s="8">
        <v>0</v>
      </c>
    </row>
    <row r="45" spans="1:10" x14ac:dyDescent="0.15">
      <c r="A45" s="78" t="s">
        <v>236</v>
      </c>
      <c r="B45" s="77" t="s">
        <v>235</v>
      </c>
      <c r="C45" s="67">
        <v>99000</v>
      </c>
      <c r="D45" s="67">
        <v>795.96</v>
      </c>
      <c r="E45" s="67">
        <v>13203.16</v>
      </c>
      <c r="F45" s="8">
        <v>0</v>
      </c>
    </row>
    <row r="46" spans="1:10" s="12" customFormat="1" x14ac:dyDescent="0.15">
      <c r="A46" s="14" t="s">
        <v>234</v>
      </c>
      <c r="B46" s="3" t="s">
        <v>116</v>
      </c>
      <c r="C46" s="61">
        <f>+C47+C48</f>
        <v>10000</v>
      </c>
      <c r="D46" s="61">
        <f t="shared" ref="D46:E46" si="9">+D47+D48</f>
        <v>746.55</v>
      </c>
      <c r="E46" s="61">
        <f t="shared" si="9"/>
        <v>4365.87</v>
      </c>
      <c r="F46" s="16">
        <f>E46/C46*100</f>
        <v>43.658700000000003</v>
      </c>
    </row>
    <row r="47" spans="1:10" x14ac:dyDescent="0.15">
      <c r="A47" s="78" t="s">
        <v>233</v>
      </c>
      <c r="B47" s="77" t="s">
        <v>232</v>
      </c>
      <c r="C47" s="67">
        <v>10000</v>
      </c>
      <c r="D47" s="67">
        <v>746.55</v>
      </c>
      <c r="E47" s="67">
        <v>4365.87</v>
      </c>
      <c r="F47" s="8">
        <f>E47/C47*100</f>
        <v>43.658700000000003</v>
      </c>
    </row>
    <row r="48" spans="1:10" x14ac:dyDescent="0.15">
      <c r="A48" s="78" t="s">
        <v>231</v>
      </c>
      <c r="B48" s="77" t="s">
        <v>230</v>
      </c>
      <c r="C48" s="67">
        <v>0</v>
      </c>
      <c r="D48" s="67">
        <v>0</v>
      </c>
      <c r="E48" s="68">
        <v>0</v>
      </c>
      <c r="F48" s="8">
        <v>0</v>
      </c>
    </row>
    <row r="49" spans="1:13" x14ac:dyDescent="0.15">
      <c r="A49" s="14" t="s">
        <v>229</v>
      </c>
      <c r="B49" s="3" t="s">
        <v>115</v>
      </c>
      <c r="C49" s="70">
        <f>+C50+C52+C51</f>
        <v>2400</v>
      </c>
      <c r="D49" s="70">
        <f>+D50+D52+D51</f>
        <v>199.8</v>
      </c>
      <c r="E49" s="70">
        <f>+E50+E52+E51</f>
        <v>987.99</v>
      </c>
      <c r="F49" s="16">
        <f>E49/C49*100</f>
        <v>41.166249999999998</v>
      </c>
      <c r="G49" s="12"/>
      <c r="H49" s="12"/>
      <c r="I49" s="12"/>
      <c r="J49" s="12"/>
    </row>
    <row r="50" spans="1:13" s="12" customFormat="1" x14ac:dyDescent="0.15">
      <c r="A50" s="78" t="s">
        <v>228</v>
      </c>
      <c r="B50" s="77" t="s">
        <v>227</v>
      </c>
      <c r="C50" s="67">
        <v>2400</v>
      </c>
      <c r="D50" s="67">
        <v>199.8</v>
      </c>
      <c r="E50" s="67">
        <v>987.99</v>
      </c>
      <c r="F50" s="8">
        <f>E50/C50*100</f>
        <v>41.166249999999998</v>
      </c>
      <c r="G50" s="1"/>
      <c r="H50" s="1"/>
      <c r="I50" s="1"/>
      <c r="J50" s="1"/>
    </row>
    <row r="51" spans="1:13" s="12" customFormat="1" x14ac:dyDescent="0.15">
      <c r="A51" s="78" t="s">
        <v>226</v>
      </c>
      <c r="B51" s="77" t="s">
        <v>225</v>
      </c>
      <c r="C51" s="67">
        <v>0</v>
      </c>
      <c r="D51" s="67">
        <v>0</v>
      </c>
      <c r="E51" s="67">
        <v>0</v>
      </c>
      <c r="F51" s="8">
        <v>0</v>
      </c>
      <c r="G51" s="1"/>
      <c r="H51" s="1"/>
      <c r="I51" s="1"/>
      <c r="J51" s="1"/>
    </row>
    <row r="52" spans="1:13" x14ac:dyDescent="0.15">
      <c r="A52" s="78" t="s">
        <v>224</v>
      </c>
      <c r="B52" s="77" t="s">
        <v>223</v>
      </c>
      <c r="C52" s="67">
        <v>0</v>
      </c>
      <c r="D52" s="67">
        <v>0</v>
      </c>
      <c r="E52" s="67">
        <v>0</v>
      </c>
      <c r="F52" s="8">
        <v>0</v>
      </c>
    </row>
    <row r="53" spans="1:13" x14ac:dyDescent="0.15">
      <c r="A53" s="14" t="s">
        <v>222</v>
      </c>
      <c r="B53" s="3" t="s">
        <v>114</v>
      </c>
      <c r="C53" s="61">
        <v>538000</v>
      </c>
      <c r="D53" s="70">
        <v>71771.39</v>
      </c>
      <c r="E53" s="70">
        <v>106011.81</v>
      </c>
      <c r="F53" s="16">
        <f t="shared" ref="F53:F59" si="10">E53/C53*100</f>
        <v>19.704797397769518</v>
      </c>
      <c r="G53" s="12"/>
      <c r="H53" s="12"/>
      <c r="I53" s="12"/>
      <c r="J53" s="12"/>
    </row>
    <row r="54" spans="1:13" x14ac:dyDescent="0.15">
      <c r="A54" s="14" t="s">
        <v>221</v>
      </c>
      <c r="B54" s="3" t="s">
        <v>113</v>
      </c>
      <c r="C54" s="61">
        <f>SUM(C55:C61)</f>
        <v>399300</v>
      </c>
      <c r="D54" s="61">
        <f t="shared" ref="D54:E54" si="11">SUM(D55:D61)</f>
        <v>44966.33</v>
      </c>
      <c r="E54" s="61">
        <f t="shared" si="11"/>
        <v>289383.28999999998</v>
      </c>
      <c r="F54" s="16">
        <f t="shared" si="10"/>
        <v>72.472649636864503</v>
      </c>
      <c r="G54" s="62"/>
      <c r="H54" s="62"/>
      <c r="I54" s="12"/>
      <c r="J54" s="12"/>
    </row>
    <row r="55" spans="1:13" x14ac:dyDescent="0.15">
      <c r="A55" s="78" t="s">
        <v>220</v>
      </c>
      <c r="B55" s="77" t="s">
        <v>219</v>
      </c>
      <c r="C55" s="67">
        <v>160000</v>
      </c>
      <c r="D55" s="67">
        <v>20237.88</v>
      </c>
      <c r="E55" s="67">
        <v>120954.58</v>
      </c>
      <c r="F55" s="8">
        <f t="shared" si="10"/>
        <v>75.596612500000006</v>
      </c>
    </row>
    <row r="56" spans="1:13" x14ac:dyDescent="0.15">
      <c r="A56" s="78" t="s">
        <v>218</v>
      </c>
      <c r="B56" s="77" t="s">
        <v>217</v>
      </c>
      <c r="C56" s="67">
        <v>100000</v>
      </c>
      <c r="D56" s="67">
        <v>23473.97</v>
      </c>
      <c r="E56" s="67">
        <v>149964.75</v>
      </c>
      <c r="F56" s="8">
        <f t="shared" si="10"/>
        <v>149.96475000000001</v>
      </c>
    </row>
    <row r="57" spans="1:13" x14ac:dyDescent="0.15">
      <c r="A57" s="78" t="s">
        <v>216</v>
      </c>
      <c r="B57" s="77" t="s">
        <v>215</v>
      </c>
      <c r="C57" s="67">
        <v>25000</v>
      </c>
      <c r="D57" s="67">
        <v>629.20000000000005</v>
      </c>
      <c r="E57" s="67">
        <v>5936.8</v>
      </c>
      <c r="F57" s="8">
        <f t="shared" si="10"/>
        <v>23.747200000000003</v>
      </c>
    </row>
    <row r="58" spans="1:13" x14ac:dyDescent="0.15">
      <c r="A58" s="78" t="s">
        <v>214</v>
      </c>
      <c r="B58" s="77" t="s">
        <v>213</v>
      </c>
      <c r="C58" s="67">
        <v>16000</v>
      </c>
      <c r="D58" s="67">
        <v>0</v>
      </c>
      <c r="E58" s="67">
        <v>7488.6</v>
      </c>
      <c r="F58" s="8">
        <f t="shared" si="10"/>
        <v>46.803750000000001</v>
      </c>
    </row>
    <row r="59" spans="1:13" s="12" customFormat="1" x14ac:dyDescent="0.15">
      <c r="A59" s="78" t="s">
        <v>212</v>
      </c>
      <c r="B59" s="77" t="s">
        <v>211</v>
      </c>
      <c r="C59" s="67">
        <v>7800</v>
      </c>
      <c r="D59" s="67">
        <v>625.28</v>
      </c>
      <c r="E59" s="67">
        <v>2423.59</v>
      </c>
      <c r="F59" s="8">
        <f t="shared" si="10"/>
        <v>31.071666666666669</v>
      </c>
      <c r="G59" s="1"/>
      <c r="H59" s="1"/>
      <c r="I59" s="1"/>
      <c r="J59" s="1"/>
    </row>
    <row r="60" spans="1:13" s="12" customFormat="1" x14ac:dyDescent="0.15">
      <c r="A60" s="78" t="s">
        <v>210</v>
      </c>
      <c r="B60" s="77" t="s">
        <v>18</v>
      </c>
      <c r="C60" s="67">
        <v>0</v>
      </c>
      <c r="D60" s="67">
        <v>0</v>
      </c>
      <c r="E60" s="67">
        <v>0</v>
      </c>
      <c r="F60" s="8">
        <v>0</v>
      </c>
      <c r="G60" s="1"/>
      <c r="H60" s="1"/>
      <c r="I60" s="1"/>
      <c r="J60" s="1"/>
    </row>
    <row r="61" spans="1:13" x14ac:dyDescent="0.15">
      <c r="A61" s="78" t="s">
        <v>209</v>
      </c>
      <c r="B61" s="77" t="s">
        <v>208</v>
      </c>
      <c r="C61" s="67">
        <v>90500</v>
      </c>
      <c r="D61" s="67">
        <v>0</v>
      </c>
      <c r="E61" s="67">
        <v>2614.9699999999998</v>
      </c>
      <c r="F61" s="8">
        <f>E61/C61*100</f>
        <v>2.8894696132596684</v>
      </c>
    </row>
    <row r="62" spans="1:13" x14ac:dyDescent="0.15">
      <c r="A62" s="14" t="s">
        <v>207</v>
      </c>
      <c r="B62" s="3" t="s">
        <v>111</v>
      </c>
      <c r="C62" s="61">
        <v>1000</v>
      </c>
      <c r="D62" s="70">
        <v>0</v>
      </c>
      <c r="E62" s="70">
        <v>0</v>
      </c>
      <c r="F62" s="16">
        <v>0</v>
      </c>
      <c r="G62" s="12"/>
      <c r="H62" s="12"/>
      <c r="I62" s="12"/>
      <c r="J62" s="12"/>
    </row>
    <row r="63" spans="1:13" ht="21" x14ac:dyDescent="0.15">
      <c r="A63" s="14" t="s">
        <v>206</v>
      </c>
      <c r="B63" s="3" t="s">
        <v>110</v>
      </c>
      <c r="C63" s="61">
        <f>SUM(C64,C74)</f>
        <v>7593800</v>
      </c>
      <c r="D63" s="61">
        <f t="shared" ref="D63:E63" si="12">SUM(D64,D74)</f>
        <v>786341.74</v>
      </c>
      <c r="E63" s="61">
        <f t="shared" si="12"/>
        <v>3854429.97</v>
      </c>
      <c r="F63" s="16">
        <f>E63/C63*100</f>
        <v>50.757591324501576</v>
      </c>
      <c r="G63" s="12"/>
      <c r="H63" s="12"/>
      <c r="I63" s="12"/>
      <c r="J63" s="12"/>
      <c r="L63" s="18"/>
      <c r="M63" s="18"/>
    </row>
    <row r="64" spans="1:13" ht="21" x14ac:dyDescent="0.15">
      <c r="A64" s="14" t="s">
        <v>205</v>
      </c>
      <c r="B64" s="3" t="s">
        <v>110</v>
      </c>
      <c r="C64" s="61">
        <f t="shared" ref="C64:E64" si="13">SUM(C65:C73)</f>
        <v>3264300</v>
      </c>
      <c r="D64" s="61">
        <f t="shared" si="13"/>
        <v>321629.01</v>
      </c>
      <c r="E64" s="61">
        <f t="shared" si="13"/>
        <v>1625165.29</v>
      </c>
      <c r="F64" s="16">
        <f>E64/C64*100</f>
        <v>49.786027325919804</v>
      </c>
      <c r="L64" s="18"/>
      <c r="M64" s="18"/>
    </row>
    <row r="65" spans="1:13" x14ac:dyDescent="0.15">
      <c r="A65" s="78" t="s">
        <v>204</v>
      </c>
      <c r="B65" s="77" t="s">
        <v>203</v>
      </c>
      <c r="C65" s="67">
        <v>0</v>
      </c>
      <c r="D65" s="67">
        <v>0</v>
      </c>
      <c r="E65" s="67">
        <v>0</v>
      </c>
      <c r="F65" s="8">
        <v>0</v>
      </c>
      <c r="H65" s="18"/>
      <c r="L65" s="18"/>
      <c r="M65" s="18"/>
    </row>
    <row r="66" spans="1:13" x14ac:dyDescent="0.15">
      <c r="A66" s="78" t="s">
        <v>202</v>
      </c>
      <c r="B66" s="77" t="s">
        <v>201</v>
      </c>
      <c r="C66" s="67">
        <v>49000</v>
      </c>
      <c r="D66" s="67">
        <v>31992.51</v>
      </c>
      <c r="E66" s="67">
        <v>40958.71</v>
      </c>
      <c r="F66" s="8">
        <f t="shared" ref="F66:F74" si="14">E66/C66*100</f>
        <v>83.589204081632644</v>
      </c>
      <c r="L66" s="18"/>
      <c r="M66" s="18"/>
    </row>
    <row r="67" spans="1:13" x14ac:dyDescent="0.15">
      <c r="A67" s="78" t="s">
        <v>200</v>
      </c>
      <c r="B67" s="77" t="s">
        <v>199</v>
      </c>
      <c r="C67" s="67">
        <v>755500</v>
      </c>
      <c r="D67" s="67">
        <v>103255.91</v>
      </c>
      <c r="E67" s="67">
        <v>334398.84999999998</v>
      </c>
      <c r="F67" s="8">
        <f t="shared" si="14"/>
        <v>44.261925876902708</v>
      </c>
      <c r="L67" s="18"/>
      <c r="M67" s="18"/>
    </row>
    <row r="68" spans="1:13" x14ac:dyDescent="0.15">
      <c r="A68" s="78" t="s">
        <v>198</v>
      </c>
      <c r="B68" s="77" t="s">
        <v>197</v>
      </c>
      <c r="C68" s="67">
        <v>13300</v>
      </c>
      <c r="D68" s="67">
        <v>0</v>
      </c>
      <c r="E68" s="67">
        <v>0</v>
      </c>
      <c r="F68" s="8">
        <f t="shared" si="14"/>
        <v>0</v>
      </c>
      <c r="L68" s="18"/>
      <c r="M68" s="18"/>
    </row>
    <row r="69" spans="1:13" ht="21" x14ac:dyDescent="0.15">
      <c r="A69" s="78" t="s">
        <v>196</v>
      </c>
      <c r="B69" s="77" t="s">
        <v>195</v>
      </c>
      <c r="C69" s="67">
        <v>148000</v>
      </c>
      <c r="D69" s="67">
        <v>12161.51</v>
      </c>
      <c r="E69" s="67">
        <v>63934.78</v>
      </c>
      <c r="F69" s="8">
        <f t="shared" si="14"/>
        <v>43.199175675675676</v>
      </c>
      <c r="L69" s="18"/>
      <c r="M69" s="18"/>
    </row>
    <row r="70" spans="1:13" x14ac:dyDescent="0.15">
      <c r="A70" s="78" t="s">
        <v>194</v>
      </c>
      <c r="B70" s="77" t="s">
        <v>193</v>
      </c>
      <c r="C70" s="67">
        <v>85000</v>
      </c>
      <c r="D70" s="67">
        <v>2800</v>
      </c>
      <c r="E70" s="67">
        <v>46616.28</v>
      </c>
      <c r="F70" s="8">
        <f t="shared" si="14"/>
        <v>54.842682352941175</v>
      </c>
    </row>
    <row r="71" spans="1:13" s="12" customFormat="1" x14ac:dyDescent="0.15">
      <c r="A71" s="78" t="s">
        <v>192</v>
      </c>
      <c r="B71" s="77" t="s">
        <v>191</v>
      </c>
      <c r="C71" s="67">
        <v>10000</v>
      </c>
      <c r="D71" s="67">
        <v>0</v>
      </c>
      <c r="E71" s="67">
        <v>0</v>
      </c>
      <c r="F71" s="8">
        <v>0</v>
      </c>
      <c r="G71" s="1"/>
      <c r="H71" s="1"/>
      <c r="I71" s="1"/>
      <c r="J71" s="1"/>
    </row>
    <row r="72" spans="1:13" x14ac:dyDescent="0.15">
      <c r="A72" s="78" t="s">
        <v>190</v>
      </c>
      <c r="B72" s="77" t="s">
        <v>189</v>
      </c>
      <c r="C72" s="67">
        <v>65000</v>
      </c>
      <c r="D72" s="67">
        <v>0</v>
      </c>
      <c r="E72" s="67">
        <v>23652</v>
      </c>
      <c r="F72" s="8">
        <f t="shared" si="14"/>
        <v>36.387692307692312</v>
      </c>
    </row>
    <row r="73" spans="1:13" x14ac:dyDescent="0.15">
      <c r="A73" s="78" t="s">
        <v>188</v>
      </c>
      <c r="B73" s="77" t="s">
        <v>187</v>
      </c>
      <c r="C73" s="67">
        <v>2138500</v>
      </c>
      <c r="D73" s="67">
        <v>171419.08</v>
      </c>
      <c r="E73" s="67">
        <v>1115604.67</v>
      </c>
      <c r="F73" s="8">
        <f t="shared" si="14"/>
        <v>52.167625438391397</v>
      </c>
    </row>
    <row r="74" spans="1:13" x14ac:dyDescent="0.15">
      <c r="A74" s="14" t="s">
        <v>186</v>
      </c>
      <c r="B74" s="3" t="s">
        <v>109</v>
      </c>
      <c r="C74" s="70">
        <f>+C75+C76+C77</f>
        <v>4329500</v>
      </c>
      <c r="D74" s="70">
        <f t="shared" ref="D74:E74" si="15">+D75+D76+D77</f>
        <v>464712.73</v>
      </c>
      <c r="E74" s="70">
        <f t="shared" si="15"/>
        <v>2229264.6800000002</v>
      </c>
      <c r="F74" s="16">
        <f t="shared" si="14"/>
        <v>51.490118489432966</v>
      </c>
      <c r="G74" s="12"/>
      <c r="H74" s="12"/>
      <c r="I74" s="12"/>
      <c r="J74" s="12"/>
    </row>
    <row r="75" spans="1:13" s="12" customFormat="1" x14ac:dyDescent="0.15">
      <c r="A75" s="78" t="s">
        <v>185</v>
      </c>
      <c r="B75" s="77" t="s">
        <v>184</v>
      </c>
      <c r="C75" s="67">
        <v>0</v>
      </c>
      <c r="D75" s="67">
        <v>0</v>
      </c>
      <c r="E75" s="67">
        <v>0</v>
      </c>
      <c r="F75" s="8">
        <v>0</v>
      </c>
      <c r="G75" s="1"/>
      <c r="H75" s="1"/>
      <c r="I75" s="1"/>
      <c r="J75" s="1"/>
    </row>
    <row r="76" spans="1:13" x14ac:dyDescent="0.15">
      <c r="A76" s="78" t="s">
        <v>183</v>
      </c>
      <c r="B76" s="77" t="s">
        <v>182</v>
      </c>
      <c r="C76" s="67">
        <v>0</v>
      </c>
      <c r="D76" s="67">
        <v>0</v>
      </c>
      <c r="E76" s="67">
        <v>0</v>
      </c>
      <c r="F76" s="8">
        <v>0</v>
      </c>
    </row>
    <row r="77" spans="1:13" x14ac:dyDescent="0.15">
      <c r="A77" s="78" t="s">
        <v>181</v>
      </c>
      <c r="B77" s="77" t="s">
        <v>180</v>
      </c>
      <c r="C77" s="67">
        <v>4329500</v>
      </c>
      <c r="D77" s="67">
        <v>464712.73</v>
      </c>
      <c r="E77" s="67">
        <v>2229264.6800000002</v>
      </c>
      <c r="F77" s="8">
        <f>E77/C77*100</f>
        <v>51.490118489432966</v>
      </c>
    </row>
    <row r="78" spans="1:13" x14ac:dyDescent="0.15">
      <c r="A78" s="14" t="s">
        <v>179</v>
      </c>
      <c r="B78" s="3" t="s">
        <v>108</v>
      </c>
      <c r="C78" s="61">
        <f>+C79</f>
        <v>4557500</v>
      </c>
      <c r="D78" s="61">
        <f t="shared" ref="D78:E78" si="16">+D79</f>
        <v>78820.87</v>
      </c>
      <c r="E78" s="61">
        <f t="shared" si="16"/>
        <v>299765.32</v>
      </c>
      <c r="F78" s="16">
        <f>E78/C78*100</f>
        <v>6.5774069116840375</v>
      </c>
      <c r="G78" s="12"/>
      <c r="H78" s="12"/>
      <c r="I78" s="12"/>
      <c r="J78" s="12"/>
    </row>
    <row r="79" spans="1:13" x14ac:dyDescent="0.15">
      <c r="A79" s="14" t="s">
        <v>178</v>
      </c>
      <c r="B79" s="3" t="s">
        <v>108</v>
      </c>
      <c r="C79" s="61">
        <f>SUM(C80:C86)</f>
        <v>4557500</v>
      </c>
      <c r="D79" s="61">
        <f t="shared" ref="D79:E79" si="17">SUM(D80:D86)</f>
        <v>78820.87</v>
      </c>
      <c r="E79" s="61">
        <f t="shared" si="17"/>
        <v>299765.32</v>
      </c>
      <c r="F79" s="16">
        <f>E79/C79*100</f>
        <v>6.5774069116840375</v>
      </c>
    </row>
    <row r="80" spans="1:13" x14ac:dyDescent="0.15">
      <c r="A80" s="78" t="s">
        <v>177</v>
      </c>
      <c r="B80" s="77" t="s">
        <v>176</v>
      </c>
      <c r="C80" s="67">
        <v>816000</v>
      </c>
      <c r="D80" s="67">
        <v>0</v>
      </c>
      <c r="E80" s="67">
        <v>0</v>
      </c>
      <c r="F80" s="8">
        <v>0</v>
      </c>
    </row>
    <row r="81" spans="1:10" x14ac:dyDescent="0.15">
      <c r="A81" s="78" t="s">
        <v>175</v>
      </c>
      <c r="B81" s="77" t="s">
        <v>174</v>
      </c>
      <c r="C81" s="67">
        <v>415000</v>
      </c>
      <c r="D81" s="67">
        <v>49580.959999999999</v>
      </c>
      <c r="E81" s="67">
        <v>107415.26</v>
      </c>
      <c r="F81" s="8">
        <f>E81/C81*100</f>
        <v>25.88319518072289</v>
      </c>
      <c r="I81" s="18"/>
    </row>
    <row r="82" spans="1:10" x14ac:dyDescent="0.15">
      <c r="A82" s="78" t="s">
        <v>173</v>
      </c>
      <c r="B82" s="77" t="s">
        <v>172</v>
      </c>
      <c r="C82" s="67">
        <v>1330000</v>
      </c>
      <c r="D82" s="67">
        <v>0</v>
      </c>
      <c r="E82" s="67">
        <v>58419.12</v>
      </c>
      <c r="F82" s="8">
        <f>E82/C82*100</f>
        <v>4.3924150375939854</v>
      </c>
    </row>
    <row r="83" spans="1:10" x14ac:dyDescent="0.15">
      <c r="A83" s="78" t="s">
        <v>171</v>
      </c>
      <c r="B83" s="77" t="s">
        <v>170</v>
      </c>
      <c r="C83" s="67">
        <v>0</v>
      </c>
      <c r="D83" s="67">
        <v>0</v>
      </c>
      <c r="E83" s="67">
        <v>0</v>
      </c>
      <c r="F83" s="8">
        <v>0</v>
      </c>
    </row>
    <row r="84" spans="1:10" s="12" customFormat="1" x14ac:dyDescent="0.15">
      <c r="A84" s="78" t="s">
        <v>169</v>
      </c>
      <c r="B84" s="77" t="s">
        <v>168</v>
      </c>
      <c r="C84" s="67">
        <v>905500</v>
      </c>
      <c r="D84" s="67">
        <v>641.39</v>
      </c>
      <c r="E84" s="67">
        <v>24326.080000000002</v>
      </c>
      <c r="F84" s="8">
        <f>E84/C84*100</f>
        <v>2.6864803975704032</v>
      </c>
      <c r="G84" s="1"/>
      <c r="H84" s="1"/>
      <c r="I84" s="1"/>
      <c r="J84" s="1"/>
    </row>
    <row r="85" spans="1:10" x14ac:dyDescent="0.15">
      <c r="A85" s="78" t="s">
        <v>167</v>
      </c>
      <c r="B85" s="77" t="s">
        <v>166</v>
      </c>
      <c r="C85" s="67">
        <v>613500</v>
      </c>
      <c r="D85" s="67">
        <v>0</v>
      </c>
      <c r="E85" s="67">
        <v>0</v>
      </c>
      <c r="F85" s="8">
        <f>E85/C85*100</f>
        <v>0</v>
      </c>
    </row>
    <row r="86" spans="1:10" x14ac:dyDescent="0.15">
      <c r="A86" s="78" t="s">
        <v>165</v>
      </c>
      <c r="B86" s="77" t="s">
        <v>164</v>
      </c>
      <c r="C86" s="67">
        <v>477500</v>
      </c>
      <c r="D86" s="67">
        <v>28598.52</v>
      </c>
      <c r="E86" s="67">
        <v>109604.86</v>
      </c>
      <c r="F86" s="8">
        <f>E86/C86*100</f>
        <v>22.953897382198953</v>
      </c>
    </row>
    <row r="87" spans="1:10" x14ac:dyDescent="0.15">
      <c r="A87" s="14" t="s">
        <v>163</v>
      </c>
      <c r="B87" s="3" t="s">
        <v>91</v>
      </c>
      <c r="C87" s="61">
        <v>0</v>
      </c>
      <c r="D87" s="70">
        <v>0</v>
      </c>
      <c r="E87" s="70">
        <v>0</v>
      </c>
      <c r="F87" s="16">
        <v>0</v>
      </c>
      <c r="G87" s="12"/>
      <c r="H87" s="12"/>
      <c r="I87" s="12"/>
      <c r="J87" s="12"/>
    </row>
    <row r="88" spans="1:10" x14ac:dyDescent="0.15">
      <c r="A88" s="14" t="s">
        <v>162</v>
      </c>
      <c r="B88" s="3" t="s">
        <v>91</v>
      </c>
      <c r="C88" s="61">
        <v>0</v>
      </c>
      <c r="D88" s="70">
        <v>0</v>
      </c>
      <c r="E88" s="70">
        <v>0</v>
      </c>
      <c r="F88" s="16">
        <v>0</v>
      </c>
    </row>
    <row r="89" spans="1:10" s="12" customFormat="1" ht="21" x14ac:dyDescent="0.15">
      <c r="A89" s="78" t="s">
        <v>161</v>
      </c>
      <c r="B89" s="77" t="s">
        <v>160</v>
      </c>
      <c r="C89" s="69">
        <v>0</v>
      </c>
      <c r="D89" s="68">
        <v>0</v>
      </c>
      <c r="E89" s="67">
        <v>0</v>
      </c>
      <c r="F89" s="8">
        <v>0</v>
      </c>
      <c r="G89" s="1"/>
      <c r="H89" s="1"/>
      <c r="I89" s="1"/>
      <c r="J89" s="1"/>
    </row>
    <row r="90" spans="1:10" x14ac:dyDescent="0.15">
      <c r="A90" s="78" t="s">
        <v>159</v>
      </c>
      <c r="B90" s="77" t="s">
        <v>158</v>
      </c>
      <c r="C90" s="69">
        <v>0</v>
      </c>
      <c r="D90" s="68">
        <v>0</v>
      </c>
      <c r="E90" s="67">
        <v>0</v>
      </c>
      <c r="F90" s="8">
        <v>0</v>
      </c>
    </row>
    <row r="91" spans="1:10" x14ac:dyDescent="0.15">
      <c r="A91" s="78" t="s">
        <v>157</v>
      </c>
      <c r="B91" s="77" t="s">
        <v>156</v>
      </c>
      <c r="C91" s="69">
        <v>0</v>
      </c>
      <c r="D91" s="68">
        <v>0</v>
      </c>
      <c r="E91" s="67">
        <v>0</v>
      </c>
      <c r="F91" s="8">
        <v>0</v>
      </c>
    </row>
    <row r="92" spans="1:10" x14ac:dyDescent="0.15">
      <c r="A92" s="14" t="s">
        <v>155</v>
      </c>
      <c r="B92" s="3" t="s">
        <v>107</v>
      </c>
      <c r="C92" s="70">
        <f>+C93+C99+C96</f>
        <v>1225603</v>
      </c>
      <c r="D92" s="70">
        <f t="shared" ref="D92:E92" si="18">+D93+D99+D96</f>
        <v>114915.15</v>
      </c>
      <c r="E92" s="70">
        <f t="shared" si="18"/>
        <v>811300.01</v>
      </c>
      <c r="F92" s="16">
        <f>E92/C92*100</f>
        <v>66.19598760773269</v>
      </c>
      <c r="G92" s="12"/>
      <c r="H92" s="12"/>
      <c r="I92" s="12"/>
      <c r="J92" s="12"/>
    </row>
    <row r="93" spans="1:10" x14ac:dyDescent="0.15">
      <c r="A93" s="14" t="s">
        <v>154</v>
      </c>
      <c r="B93" s="3" t="s">
        <v>153</v>
      </c>
      <c r="C93" s="61">
        <f>+C94</f>
        <v>251000</v>
      </c>
      <c r="D93" s="61">
        <f>+D94</f>
        <v>20883</v>
      </c>
      <c r="E93" s="61">
        <f>+E94</f>
        <v>104415</v>
      </c>
      <c r="F93" s="16">
        <f>E93/C93*100</f>
        <v>41.599601593625493</v>
      </c>
    </row>
    <row r="94" spans="1:10" ht="21" x14ac:dyDescent="0.15">
      <c r="A94" s="78" t="s">
        <v>152</v>
      </c>
      <c r="B94" s="77" t="s">
        <v>151</v>
      </c>
      <c r="C94" s="69">
        <v>251000</v>
      </c>
      <c r="D94" s="67">
        <v>20883</v>
      </c>
      <c r="E94" s="67">
        <v>104415</v>
      </c>
      <c r="F94" s="45">
        <f>E94/C94*100</f>
        <v>41.599601593625493</v>
      </c>
    </row>
    <row r="95" spans="1:10" ht="21" x14ac:dyDescent="0.15">
      <c r="A95" s="78" t="s">
        <v>150</v>
      </c>
      <c r="B95" s="77" t="s">
        <v>149</v>
      </c>
      <c r="C95" s="69">
        <v>0</v>
      </c>
      <c r="D95" s="67">
        <v>0</v>
      </c>
      <c r="E95" s="67">
        <v>0</v>
      </c>
      <c r="F95" s="45">
        <v>0</v>
      </c>
    </row>
    <row r="96" spans="1:10" x14ac:dyDescent="0.15">
      <c r="A96" s="14" t="s">
        <v>148</v>
      </c>
      <c r="B96" s="3" t="s">
        <v>147</v>
      </c>
      <c r="C96" s="61">
        <v>0</v>
      </c>
      <c r="D96" s="61">
        <v>0</v>
      </c>
      <c r="E96" s="70">
        <v>0</v>
      </c>
      <c r="F96" s="46">
        <v>0</v>
      </c>
    </row>
    <row r="97" spans="1:10" x14ac:dyDescent="0.15">
      <c r="A97" s="78" t="s">
        <v>146</v>
      </c>
      <c r="B97" s="77" t="s">
        <v>145</v>
      </c>
      <c r="C97" s="69">
        <v>0</v>
      </c>
      <c r="D97" s="83">
        <v>0</v>
      </c>
      <c r="E97" s="67">
        <v>0</v>
      </c>
      <c r="F97" s="47">
        <v>0</v>
      </c>
    </row>
    <row r="98" spans="1:10" s="12" customFormat="1" x14ac:dyDescent="0.15">
      <c r="A98" s="78" t="s">
        <v>144</v>
      </c>
      <c r="B98" s="77" t="s">
        <v>143</v>
      </c>
      <c r="C98" s="79">
        <v>0</v>
      </c>
      <c r="D98" s="68">
        <v>0</v>
      </c>
      <c r="E98" s="67">
        <v>0</v>
      </c>
      <c r="F98" s="69">
        <v>0</v>
      </c>
      <c r="G98" s="1"/>
      <c r="H98" s="1"/>
      <c r="I98" s="1"/>
      <c r="J98" s="1"/>
    </row>
    <row r="99" spans="1:10" x14ac:dyDescent="0.15">
      <c r="A99" s="14" t="s">
        <v>142</v>
      </c>
      <c r="B99" s="3" t="s">
        <v>140</v>
      </c>
      <c r="C99" s="71">
        <f>+C100</f>
        <v>974603</v>
      </c>
      <c r="D99" s="71">
        <f t="shared" ref="D99:E99" si="19">+D100</f>
        <v>94032.15</v>
      </c>
      <c r="E99" s="61">
        <f t="shared" si="19"/>
        <v>706885.01</v>
      </c>
      <c r="F99" s="61">
        <f>E99/C99*100</f>
        <v>72.530559622738693</v>
      </c>
    </row>
    <row r="100" spans="1:10" x14ac:dyDescent="0.15">
      <c r="A100" s="78" t="s">
        <v>141</v>
      </c>
      <c r="B100" s="77" t="s">
        <v>140</v>
      </c>
      <c r="C100" s="80">
        <v>974603</v>
      </c>
      <c r="D100" s="67">
        <v>94032.15</v>
      </c>
      <c r="E100" s="67">
        <v>706885.01</v>
      </c>
      <c r="F100" s="65">
        <f>E100/C100*100</f>
        <v>72.530559622738693</v>
      </c>
    </row>
    <row r="101" spans="1:10" x14ac:dyDescent="0.15">
      <c r="A101" s="14" t="s">
        <v>139</v>
      </c>
      <c r="B101" s="3" t="s">
        <v>138</v>
      </c>
      <c r="C101" s="71">
        <f>+C102+C103+C104</f>
        <v>360000</v>
      </c>
      <c r="D101" s="71">
        <f t="shared" ref="D101:E101" si="20">+D102+D103+D104</f>
        <v>20747.45</v>
      </c>
      <c r="E101" s="61">
        <f t="shared" si="20"/>
        <v>219760.21</v>
      </c>
      <c r="F101" s="61">
        <f>E101/C101*100</f>
        <v>61.04450277777778</v>
      </c>
      <c r="G101" s="12"/>
      <c r="H101" s="12"/>
      <c r="I101" s="12"/>
      <c r="J101" s="12"/>
    </row>
    <row r="102" spans="1:10" s="12" customFormat="1" ht="15" customHeight="1" x14ac:dyDescent="0.15">
      <c r="A102" s="78" t="s">
        <v>137</v>
      </c>
      <c r="B102" s="77" t="s">
        <v>136</v>
      </c>
      <c r="C102" s="80">
        <v>350000</v>
      </c>
      <c r="D102" s="67">
        <v>20747.45</v>
      </c>
      <c r="E102" s="67">
        <v>219760.21</v>
      </c>
      <c r="F102" s="48">
        <f>E102/C102*100</f>
        <v>62.788631428571428</v>
      </c>
      <c r="G102" s="1"/>
      <c r="H102" s="1"/>
      <c r="I102" s="1"/>
      <c r="J102" s="18"/>
    </row>
    <row r="103" spans="1:10" x14ac:dyDescent="0.15">
      <c r="A103" s="78" t="s">
        <v>135</v>
      </c>
      <c r="B103" s="77" t="s">
        <v>134</v>
      </c>
      <c r="C103" s="80">
        <v>10000</v>
      </c>
      <c r="D103" s="67">
        <v>0</v>
      </c>
      <c r="E103" s="67">
        <v>0</v>
      </c>
      <c r="F103" s="48">
        <v>0</v>
      </c>
      <c r="H103" s="18"/>
    </row>
    <row r="104" spans="1:10" x14ac:dyDescent="0.15">
      <c r="A104" s="78" t="s">
        <v>133</v>
      </c>
      <c r="B104" s="77" t="s">
        <v>132</v>
      </c>
      <c r="C104" s="67">
        <v>0</v>
      </c>
      <c r="D104" s="67">
        <v>0</v>
      </c>
      <c r="E104" s="67">
        <v>0</v>
      </c>
      <c r="F104" s="8">
        <v>0</v>
      </c>
    </row>
    <row r="105" spans="1:10" ht="11.25" thickBot="1" x14ac:dyDescent="0.2">
      <c r="A105" s="13" t="s">
        <v>131</v>
      </c>
      <c r="B105" s="4" t="s">
        <v>130</v>
      </c>
      <c r="C105" s="72">
        <f t="shared" ref="C105:D105" si="21">SUM(C9,C78,C87,C92,C101)</f>
        <v>19630000</v>
      </c>
      <c r="D105" s="72">
        <f t="shared" si="21"/>
        <v>1470169.4399999997</v>
      </c>
      <c r="E105" s="72">
        <f>SUM(E9,E78,E87,E92,E101)</f>
        <v>7480159.5600000005</v>
      </c>
      <c r="F105" s="5">
        <f>E105/C105*100</f>
        <v>38.105754253693327</v>
      </c>
      <c r="G105" s="12"/>
      <c r="H105" s="12"/>
      <c r="I105" s="12"/>
      <c r="J105" s="12"/>
    </row>
    <row r="107" spans="1:10" x14ac:dyDescent="0.15">
      <c r="E107" s="18"/>
    </row>
    <row r="108" spans="1:10" x14ac:dyDescent="0.15">
      <c r="C108" s="18"/>
      <c r="D108" s="18"/>
      <c r="E108" s="18"/>
    </row>
    <row r="109" spans="1:10" x14ac:dyDescent="0.15">
      <c r="C109" s="18"/>
      <c r="D109" s="18"/>
      <c r="E109" s="18"/>
    </row>
    <row r="110" spans="1:10" x14ac:dyDescent="0.15">
      <c r="C110" s="18"/>
      <c r="D110" s="18"/>
      <c r="E110" s="18"/>
    </row>
    <row r="111" spans="1:10" x14ac:dyDescent="0.15">
      <c r="C111" s="18"/>
      <c r="D111" s="18"/>
      <c r="E111" s="18"/>
    </row>
    <row r="112" spans="1:10" x14ac:dyDescent="0.15">
      <c r="D112" s="18"/>
      <c r="E112" s="18"/>
    </row>
    <row r="113" spans="2:5" x14ac:dyDescent="0.15">
      <c r="E113" s="18"/>
    </row>
    <row r="114" spans="2:5" x14ac:dyDescent="0.15">
      <c r="D114" s="18"/>
      <c r="E114" s="18"/>
    </row>
    <row r="115" spans="2:5" x14ac:dyDescent="0.15">
      <c r="E115" s="18"/>
    </row>
    <row r="116" spans="2:5" x14ac:dyDescent="0.15">
      <c r="E116" s="18"/>
    </row>
    <row r="117" spans="2:5" x14ac:dyDescent="0.15">
      <c r="C117" s="18"/>
    </row>
    <row r="118" spans="2:5" x14ac:dyDescent="0.15">
      <c r="C118" s="18"/>
    </row>
    <row r="119" spans="2:5" ht="15" x14ac:dyDescent="0.25">
      <c r="B119" s="84"/>
      <c r="C119" s="84"/>
      <c r="E119" s="18"/>
    </row>
    <row r="120" spans="2:5" ht="15" x14ac:dyDescent="0.25">
      <c r="B120" s="85"/>
      <c r="C120" s="86"/>
      <c r="E120" s="18"/>
    </row>
    <row r="121" spans="2:5" ht="15" x14ac:dyDescent="0.25">
      <c r="B121" s="85"/>
      <c r="C121" s="86"/>
      <c r="E121" s="18"/>
    </row>
    <row r="122" spans="2:5" ht="15" x14ac:dyDescent="0.25">
      <c r="B122" s="85"/>
      <c r="C122" s="86"/>
      <c r="E122" s="18"/>
    </row>
    <row r="123" spans="2:5" ht="15" x14ac:dyDescent="0.25">
      <c r="B123" s="85"/>
      <c r="C123" s="86"/>
    </row>
    <row r="124" spans="2:5" ht="15" x14ac:dyDescent="0.25">
      <c r="B124" s="85"/>
      <c r="C124" s="86"/>
    </row>
    <row r="125" spans="2:5" ht="15" x14ac:dyDescent="0.25">
      <c r="B125" s="85"/>
      <c r="C125" s="86"/>
    </row>
    <row r="126" spans="2:5" ht="15" x14ac:dyDescent="0.25">
      <c r="B126" s="85"/>
      <c r="C126" s="86"/>
    </row>
    <row r="127" spans="2:5" ht="15" x14ac:dyDescent="0.25">
      <c r="B127" s="85"/>
      <c r="C127" s="86"/>
      <c r="E127" s="18"/>
    </row>
    <row r="128" spans="2:5" ht="15" x14ac:dyDescent="0.25">
      <c r="B128" s="85"/>
      <c r="C128" s="86"/>
      <c r="E128" s="18"/>
    </row>
    <row r="129" spans="1:10" ht="15" x14ac:dyDescent="0.25">
      <c r="B129" s="85"/>
      <c r="C129" s="86"/>
      <c r="E129" s="18"/>
    </row>
    <row r="130" spans="1:10" ht="15" x14ac:dyDescent="0.25">
      <c r="B130" s="85"/>
      <c r="C130" s="86"/>
    </row>
    <row r="131" spans="1:10" ht="15" x14ac:dyDescent="0.25">
      <c r="B131" s="85"/>
      <c r="C131" s="86"/>
    </row>
    <row r="132" spans="1:10" ht="15" x14ac:dyDescent="0.25">
      <c r="B132" s="85"/>
      <c r="C132" s="86"/>
    </row>
    <row r="133" spans="1:10" ht="15" x14ac:dyDescent="0.25">
      <c r="B133" s="85"/>
      <c r="C133" s="86"/>
    </row>
    <row r="134" spans="1:10" ht="15" x14ac:dyDescent="0.25">
      <c r="B134" s="84"/>
      <c r="C134" s="87"/>
    </row>
    <row r="135" spans="1:10" ht="45.75" customHeight="1" x14ac:dyDescent="0.25">
      <c r="B135"/>
      <c r="C135"/>
    </row>
    <row r="136" spans="1:10" ht="24.75" customHeight="1" x14ac:dyDescent="0.2">
      <c r="A136" s="11" t="s">
        <v>129</v>
      </c>
      <c r="B136" s="15"/>
      <c r="C136" s="15"/>
      <c r="D136" s="15"/>
      <c r="E136" s="7"/>
    </row>
    <row r="137" spans="1:10" x14ac:dyDescent="0.15">
      <c r="A137" s="10"/>
      <c r="B137" s="7"/>
      <c r="C137" s="7"/>
      <c r="D137" s="7"/>
      <c r="E137" s="7"/>
    </row>
    <row r="138" spans="1:10" ht="60" x14ac:dyDescent="0.15">
      <c r="A138" s="10"/>
      <c r="B138" s="102" t="s">
        <v>128</v>
      </c>
      <c r="C138" s="148" t="s">
        <v>370</v>
      </c>
      <c r="D138" s="7"/>
      <c r="E138" s="7"/>
    </row>
    <row r="139" spans="1:10" ht="12" x14ac:dyDescent="0.2">
      <c r="A139" s="10"/>
      <c r="B139" s="73" t="s">
        <v>127</v>
      </c>
      <c r="C139" s="70">
        <f>+C140+C141+C142+C143+C144+C145</f>
        <v>513661.16000000003</v>
      </c>
      <c r="D139" s="17"/>
      <c r="E139" s="62"/>
      <c r="H139" s="17"/>
    </row>
    <row r="140" spans="1:10" ht="12" x14ac:dyDescent="0.2">
      <c r="A140" s="10"/>
      <c r="B140" s="74" t="s">
        <v>126</v>
      </c>
      <c r="C140" s="68">
        <f>830.44+603.55+1203.26+856.4+839.99+292.49</f>
        <v>4626.13</v>
      </c>
      <c r="D140" s="7"/>
      <c r="E140" s="17"/>
      <c r="J140" s="18"/>
    </row>
    <row r="141" spans="1:10" ht="12" x14ac:dyDescent="0.2">
      <c r="A141" s="10"/>
      <c r="B141" s="74" t="s">
        <v>125</v>
      </c>
      <c r="C141" s="68">
        <f>2488.86+784.97+15383.14+99.42+1461.25</f>
        <v>20217.64</v>
      </c>
      <c r="D141" s="7"/>
      <c r="E141" s="132"/>
      <c r="J141" s="18"/>
    </row>
    <row r="142" spans="1:10" ht="12" x14ac:dyDescent="0.2">
      <c r="A142" s="10"/>
      <c r="B142" s="74" t="s">
        <v>124</v>
      </c>
      <c r="C142" s="68">
        <f>6185.35+3966.85+39642.96+327.91+4460.31</f>
        <v>54583.380000000005</v>
      </c>
      <c r="D142" s="7"/>
      <c r="E142" s="132"/>
      <c r="J142" s="18"/>
    </row>
    <row r="143" spans="1:10" ht="12" x14ac:dyDescent="0.2">
      <c r="A143" s="10"/>
      <c r="B143" s="74" t="s">
        <v>123</v>
      </c>
      <c r="C143" s="68">
        <f>1599.38+1016.3+4730.89+21.86+1180.27</f>
        <v>8548.7000000000007</v>
      </c>
      <c r="D143" s="7"/>
      <c r="E143" s="136"/>
      <c r="H143" s="18"/>
      <c r="J143" s="18"/>
    </row>
    <row r="144" spans="1:10" ht="12" x14ac:dyDescent="0.2">
      <c r="A144" s="10"/>
      <c r="B144" s="74" t="s">
        <v>122</v>
      </c>
      <c r="C144" s="68">
        <v>26.5</v>
      </c>
      <c r="D144" s="7"/>
      <c r="E144" s="133"/>
      <c r="J144" s="18"/>
    </row>
    <row r="145" spans="1:37" ht="12" x14ac:dyDescent="0.2">
      <c r="A145" s="10"/>
      <c r="B145" s="74" t="s">
        <v>121</v>
      </c>
      <c r="C145" s="100">
        <f>80232.1+85585.65+79648.13+48084.91+56150.75+75957.27</f>
        <v>425658.81000000006</v>
      </c>
      <c r="D145" s="7"/>
      <c r="E145" s="62"/>
      <c r="J145" s="18"/>
    </row>
    <row r="146" spans="1:37" ht="12" x14ac:dyDescent="0.2">
      <c r="A146" s="10"/>
      <c r="B146" s="73" t="s">
        <v>120</v>
      </c>
      <c r="C146" s="100">
        <v>150</v>
      </c>
      <c r="D146" s="7"/>
      <c r="E146" s="62"/>
      <c r="J146" s="18"/>
    </row>
    <row r="147" spans="1:37" ht="12" x14ac:dyDescent="0.2">
      <c r="A147" s="7"/>
      <c r="B147" s="73" t="s">
        <v>119</v>
      </c>
      <c r="C147" s="101">
        <f>13730.99+679.58+611.32+102.66+258.34+120+1590.38+1211.16+3465+3465+1.67-8.1-19-129.71+109.24+6.17+3465+60.41+3465+888.27+3465</f>
        <v>36538.379999999997</v>
      </c>
      <c r="D147" s="7"/>
      <c r="E147" s="62"/>
      <c r="J147" s="18"/>
    </row>
    <row r="148" spans="1:37" ht="12" x14ac:dyDescent="0.2">
      <c r="A148" s="7"/>
      <c r="B148" s="73" t="s">
        <v>118</v>
      </c>
      <c r="C148" s="101">
        <f>2404.59+334.6+119.5+20+23.9+69.48+7028+948+26.15+37.03+15.73+7074.12+174+801.25+68.8</f>
        <v>19145.149999999998</v>
      </c>
      <c r="D148" s="7"/>
      <c r="E148" s="62"/>
      <c r="F148" s="18"/>
      <c r="J148" s="18"/>
    </row>
    <row r="149" spans="1:37" ht="12" x14ac:dyDescent="0.2">
      <c r="A149" s="7"/>
      <c r="B149" s="73" t="s">
        <v>117</v>
      </c>
      <c r="C149" s="101">
        <f>12821.16+180+305.61+766.37</f>
        <v>14073.140000000001</v>
      </c>
      <c r="D149" s="7"/>
      <c r="E149" s="17"/>
      <c r="F149" s="18"/>
      <c r="J149" s="18"/>
    </row>
    <row r="150" spans="1:37" ht="12" x14ac:dyDescent="0.2">
      <c r="A150" s="7"/>
      <c r="B150" s="73" t="s">
        <v>116</v>
      </c>
      <c r="C150" s="101">
        <v>0</v>
      </c>
      <c r="D150" s="7"/>
      <c r="E150" s="62"/>
      <c r="F150" s="18"/>
      <c r="J150" s="18"/>
    </row>
    <row r="151" spans="1:37" ht="12" x14ac:dyDescent="0.2">
      <c r="A151" s="7"/>
      <c r="B151" s="73" t="s">
        <v>115</v>
      </c>
      <c r="C151" s="101">
        <v>188.84</v>
      </c>
      <c r="D151" s="7"/>
      <c r="E151" s="62"/>
      <c r="H151" s="18"/>
      <c r="J151" s="18"/>
    </row>
    <row r="152" spans="1:37" ht="12" x14ac:dyDescent="0.2">
      <c r="A152" s="7"/>
      <c r="B152" s="73" t="s">
        <v>114</v>
      </c>
      <c r="C152" s="101"/>
      <c r="D152" s="7"/>
      <c r="E152" s="62"/>
      <c r="F152" s="18"/>
      <c r="J152" s="18"/>
    </row>
    <row r="153" spans="1:37" ht="26.25" customHeight="1" x14ac:dyDescent="0.2">
      <c r="A153" s="7"/>
      <c r="B153" s="73" t="s">
        <v>113</v>
      </c>
      <c r="C153" s="70">
        <f>1551.73+400+8500+250+75.08+4392.69</f>
        <v>15169.5</v>
      </c>
      <c r="D153" s="7"/>
      <c r="E153" s="62"/>
      <c r="F153" s="7"/>
      <c r="J153" s="18"/>
      <c r="K153" s="18"/>
      <c r="L153" s="18"/>
      <c r="M153" s="18"/>
      <c r="N153" s="18"/>
      <c r="O153" s="18"/>
      <c r="P153" s="18"/>
      <c r="Q153" s="18"/>
      <c r="R153" s="18"/>
      <c r="S153" s="18"/>
      <c r="T153" s="18"/>
      <c r="U153" s="18"/>
      <c r="V153" s="18"/>
      <c r="W153" s="18"/>
      <c r="X153" s="18"/>
      <c r="Y153" s="18"/>
      <c r="Z153" s="18"/>
      <c r="AA153" s="18"/>
      <c r="AB153" s="18"/>
      <c r="AC153" s="18"/>
      <c r="AD153" s="18"/>
      <c r="AE153" s="18"/>
      <c r="AF153" s="18"/>
      <c r="AG153" s="18"/>
      <c r="AH153" s="18"/>
      <c r="AI153" s="18"/>
      <c r="AJ153" s="18"/>
      <c r="AK153" s="18"/>
    </row>
    <row r="154" spans="1:37" ht="12" x14ac:dyDescent="0.2">
      <c r="A154" s="7"/>
      <c r="B154" s="74" t="s">
        <v>112</v>
      </c>
      <c r="C154" s="68"/>
      <c r="D154" s="7"/>
      <c r="E154" s="17"/>
      <c r="H154" s="18"/>
      <c r="J154" s="18"/>
      <c r="K154" s="18"/>
      <c r="L154" s="18"/>
      <c r="M154" s="18"/>
      <c r="N154" s="18"/>
      <c r="O154" s="18"/>
      <c r="P154" s="18"/>
      <c r="Q154" s="18"/>
      <c r="R154" s="18"/>
      <c r="S154" s="18"/>
      <c r="T154" s="18"/>
      <c r="U154" s="18"/>
      <c r="V154" s="18"/>
      <c r="W154" s="18"/>
      <c r="X154" s="18"/>
      <c r="Y154" s="18"/>
      <c r="Z154" s="18"/>
      <c r="AA154" s="18"/>
      <c r="AB154" s="18"/>
      <c r="AC154" s="18"/>
      <c r="AD154" s="18"/>
      <c r="AE154" s="18"/>
      <c r="AF154" s="18"/>
      <c r="AG154" s="18"/>
      <c r="AH154" s="18"/>
      <c r="AI154" s="18"/>
      <c r="AJ154" s="18"/>
      <c r="AK154" s="18"/>
    </row>
    <row r="155" spans="1:37" ht="12" x14ac:dyDescent="0.2">
      <c r="A155" s="7"/>
      <c r="B155" s="73" t="s">
        <v>111</v>
      </c>
      <c r="C155" s="70"/>
      <c r="D155" s="7"/>
      <c r="E155" s="62"/>
      <c r="H155" s="18"/>
      <c r="J155" s="18"/>
      <c r="K155" s="18"/>
      <c r="L155" s="18"/>
      <c r="M155" s="18"/>
      <c r="N155" s="18"/>
      <c r="O155" s="18"/>
      <c r="P155" s="18"/>
      <c r="Q155" s="18"/>
      <c r="R155" s="18"/>
      <c r="S155" s="18"/>
      <c r="T155" s="18"/>
      <c r="U155" s="18"/>
      <c r="V155" s="18"/>
      <c r="W155" s="18"/>
      <c r="X155" s="18"/>
      <c r="Y155" s="18"/>
      <c r="Z155" s="18"/>
      <c r="AA155" s="18"/>
      <c r="AB155" s="18"/>
      <c r="AC155" s="18"/>
      <c r="AD155" s="18"/>
      <c r="AE155" s="18"/>
      <c r="AF155" s="18"/>
      <c r="AG155" s="18"/>
      <c r="AH155" s="18"/>
      <c r="AI155" s="18"/>
      <c r="AJ155" s="18"/>
      <c r="AK155" s="18"/>
    </row>
    <row r="156" spans="1:37" ht="24" x14ac:dyDescent="0.15">
      <c r="A156" s="7"/>
      <c r="B156" s="75" t="s">
        <v>110</v>
      </c>
      <c r="C156" s="70">
        <f>525.68+2903.98+421.77</f>
        <v>3851.43</v>
      </c>
      <c r="D156" s="7"/>
      <c r="E156" s="62"/>
      <c r="F156" s="18"/>
      <c r="H156" s="18"/>
      <c r="J156" s="18"/>
      <c r="K156" s="18"/>
      <c r="L156" s="18"/>
      <c r="M156" s="18"/>
      <c r="N156" s="18"/>
      <c r="O156" s="18"/>
      <c r="P156" s="18"/>
      <c r="Q156" s="18"/>
      <c r="R156" s="18"/>
      <c r="S156" s="18"/>
      <c r="T156" s="18"/>
      <c r="U156" s="18"/>
      <c r="V156" s="18"/>
      <c r="W156" s="18"/>
      <c r="X156" s="18"/>
      <c r="Y156" s="18"/>
      <c r="Z156" s="18"/>
      <c r="AA156" s="18"/>
      <c r="AB156" s="18"/>
      <c r="AC156" s="18"/>
      <c r="AD156" s="18"/>
      <c r="AE156" s="18"/>
      <c r="AF156" s="18"/>
      <c r="AG156" s="18"/>
      <c r="AH156" s="18"/>
      <c r="AI156" s="18"/>
      <c r="AJ156" s="18"/>
      <c r="AK156" s="18"/>
    </row>
    <row r="157" spans="1:37" ht="12" x14ac:dyDescent="0.2">
      <c r="A157" s="7"/>
      <c r="B157" s="73" t="s">
        <v>109</v>
      </c>
      <c r="C157" s="70">
        <v>0</v>
      </c>
      <c r="D157" s="7"/>
      <c r="E157" s="62"/>
      <c r="H157" s="18"/>
      <c r="J157" s="18"/>
      <c r="K157" s="18"/>
      <c r="L157" s="18"/>
      <c r="M157" s="18"/>
      <c r="N157" s="18"/>
      <c r="O157" s="18"/>
      <c r="P157" s="18"/>
      <c r="Q157" s="18"/>
      <c r="R157" s="18"/>
      <c r="S157" s="18"/>
      <c r="T157" s="18"/>
      <c r="U157" s="18"/>
      <c r="V157" s="18"/>
      <c r="W157" s="18"/>
      <c r="X157" s="18"/>
      <c r="Y157" s="18"/>
      <c r="Z157" s="18"/>
      <c r="AA157" s="18"/>
      <c r="AB157" s="18"/>
      <c r="AC157" s="18"/>
      <c r="AD157" s="18"/>
      <c r="AE157" s="18"/>
      <c r="AF157" s="18"/>
      <c r="AG157" s="18"/>
      <c r="AH157" s="18"/>
      <c r="AI157" s="18"/>
      <c r="AJ157" s="18"/>
      <c r="AK157" s="18"/>
    </row>
    <row r="158" spans="1:37" ht="12" x14ac:dyDescent="0.2">
      <c r="A158" s="7"/>
      <c r="B158" s="73" t="s">
        <v>108</v>
      </c>
      <c r="C158" s="70">
        <f>1196.69+2057+93345.67+7508.05</f>
        <v>104107.41</v>
      </c>
      <c r="D158" s="7"/>
      <c r="E158" s="62"/>
      <c r="J158" s="18"/>
      <c r="K158" s="18"/>
      <c r="L158" s="18"/>
      <c r="M158" s="18"/>
      <c r="N158" s="18"/>
      <c r="O158" s="18"/>
      <c r="P158" s="18"/>
      <c r="Q158" s="18"/>
      <c r="R158" s="18"/>
      <c r="S158" s="18"/>
      <c r="T158" s="18"/>
      <c r="U158" s="18"/>
      <c r="V158" s="18"/>
      <c r="W158" s="18"/>
      <c r="X158" s="18"/>
      <c r="Y158" s="18"/>
      <c r="Z158" s="18"/>
      <c r="AA158" s="18"/>
      <c r="AB158" s="18"/>
      <c r="AC158" s="18"/>
      <c r="AD158" s="18"/>
      <c r="AE158" s="18"/>
      <c r="AF158" s="18"/>
      <c r="AG158" s="18"/>
      <c r="AH158" s="18"/>
      <c r="AI158" s="18"/>
      <c r="AJ158" s="18"/>
      <c r="AK158" s="18"/>
    </row>
    <row r="159" spans="1:37" ht="12" x14ac:dyDescent="0.2">
      <c r="A159" s="7"/>
      <c r="B159" s="73" t="s">
        <v>91</v>
      </c>
      <c r="C159" s="70"/>
      <c r="D159" s="7"/>
      <c r="E159" s="62"/>
      <c r="F159" s="18"/>
      <c r="J159" s="18"/>
      <c r="K159" s="18"/>
      <c r="L159" s="18"/>
      <c r="M159" s="18"/>
      <c r="N159" s="18"/>
      <c r="O159" s="18"/>
      <c r="P159" s="18"/>
      <c r="Q159" s="18"/>
      <c r="R159" s="18"/>
      <c r="S159" s="18"/>
      <c r="T159" s="18"/>
      <c r="U159" s="18"/>
      <c r="V159" s="18"/>
      <c r="W159" s="18"/>
      <c r="X159" s="18"/>
      <c r="Y159" s="18"/>
      <c r="Z159" s="18"/>
      <c r="AA159" s="18"/>
      <c r="AB159" s="18"/>
      <c r="AC159" s="18"/>
      <c r="AD159" s="18"/>
      <c r="AE159" s="18"/>
      <c r="AF159" s="18"/>
      <c r="AG159" s="18"/>
      <c r="AH159" s="18"/>
      <c r="AI159" s="18"/>
      <c r="AJ159" s="18"/>
      <c r="AK159" s="18"/>
    </row>
    <row r="160" spans="1:37" ht="12" x14ac:dyDescent="0.2">
      <c r="A160" s="7"/>
      <c r="B160" s="73" t="s">
        <v>107</v>
      </c>
      <c r="C160" s="70"/>
      <c r="D160" s="7"/>
      <c r="E160" s="62"/>
      <c r="F160" s="18"/>
      <c r="J160" s="18"/>
      <c r="K160" s="18"/>
      <c r="L160" s="18"/>
      <c r="M160" s="18"/>
      <c r="N160" s="18"/>
      <c r="O160" s="18"/>
      <c r="P160" s="18"/>
      <c r="Q160" s="18"/>
      <c r="R160" s="18"/>
      <c r="S160" s="18"/>
      <c r="T160" s="18"/>
      <c r="U160" s="18"/>
      <c r="V160" s="18"/>
      <c r="W160" s="18"/>
      <c r="X160" s="18"/>
      <c r="Y160" s="18"/>
      <c r="Z160" s="18"/>
      <c r="AA160" s="18"/>
      <c r="AB160" s="18"/>
      <c r="AC160" s="18"/>
      <c r="AD160" s="18"/>
      <c r="AE160" s="18"/>
      <c r="AF160" s="18"/>
      <c r="AG160" s="18"/>
      <c r="AH160" s="18"/>
      <c r="AI160" s="18"/>
      <c r="AJ160" s="18"/>
      <c r="AK160" s="18"/>
    </row>
    <row r="161" spans="1:37" ht="12" x14ac:dyDescent="0.2">
      <c r="A161" s="7"/>
      <c r="B161" s="76" t="s">
        <v>106</v>
      </c>
      <c r="C161" s="70">
        <f>+C139+C146+C147+C148+C149+C150+C151+C152+C153+C155+C156+C157+C158+C159+C160</f>
        <v>706885.01000000013</v>
      </c>
      <c r="D161" s="7"/>
      <c r="E161" s="62"/>
      <c r="F161" s="18"/>
      <c r="J161" s="18"/>
      <c r="K161" s="18"/>
      <c r="L161" s="18"/>
      <c r="M161" s="18"/>
      <c r="N161" s="18"/>
      <c r="O161" s="18"/>
      <c r="P161" s="18"/>
      <c r="Q161" s="18"/>
      <c r="R161" s="18"/>
      <c r="S161" s="18"/>
      <c r="T161" s="18"/>
      <c r="U161" s="18"/>
      <c r="V161" s="18"/>
      <c r="W161" s="18"/>
      <c r="X161" s="18"/>
      <c r="Y161" s="18"/>
      <c r="Z161" s="18"/>
      <c r="AA161" s="18"/>
      <c r="AB161" s="18"/>
      <c r="AC161" s="18"/>
      <c r="AD161" s="18"/>
      <c r="AE161" s="18"/>
      <c r="AF161" s="18"/>
      <c r="AG161" s="18"/>
      <c r="AH161" s="18"/>
      <c r="AI161" s="18"/>
      <c r="AJ161" s="18"/>
      <c r="AK161" s="18"/>
    </row>
    <row r="162" spans="1:37" x14ac:dyDescent="0.15">
      <c r="A162" s="7"/>
      <c r="B162" s="7"/>
      <c r="C162" s="7"/>
      <c r="D162" s="7"/>
      <c r="E162" s="17"/>
      <c r="J162" s="18"/>
      <c r="K162" s="18"/>
      <c r="L162" s="18"/>
      <c r="M162" s="18"/>
      <c r="N162" s="18"/>
      <c r="O162" s="18"/>
      <c r="P162" s="18"/>
      <c r="Q162" s="18"/>
      <c r="R162" s="18"/>
      <c r="S162" s="18"/>
      <c r="T162" s="18"/>
      <c r="U162" s="18"/>
      <c r="V162" s="18"/>
      <c r="W162" s="18"/>
      <c r="X162" s="18"/>
      <c r="Y162" s="18"/>
      <c r="Z162" s="18"/>
      <c r="AA162" s="18"/>
      <c r="AB162" s="18"/>
      <c r="AC162" s="18"/>
      <c r="AD162" s="18"/>
      <c r="AE162" s="18"/>
      <c r="AF162" s="18"/>
      <c r="AG162" s="18"/>
      <c r="AH162" s="18"/>
      <c r="AI162" s="18"/>
      <c r="AJ162" s="18"/>
      <c r="AK162" s="18"/>
    </row>
    <row r="163" spans="1:37" x14ac:dyDescent="0.15">
      <c r="A163" s="10"/>
      <c r="B163" s="17"/>
      <c r="C163" s="63"/>
      <c r="D163" s="7"/>
      <c r="E163" s="17"/>
      <c r="F163" s="134"/>
      <c r="J163" s="18"/>
      <c r="K163" s="18"/>
      <c r="L163" s="18"/>
      <c r="M163" s="18"/>
      <c r="N163" s="18"/>
      <c r="O163" s="18"/>
      <c r="P163" s="18"/>
      <c r="Q163" s="18"/>
      <c r="R163" s="18"/>
      <c r="S163" s="18"/>
      <c r="T163" s="18"/>
      <c r="U163" s="18"/>
      <c r="V163" s="18"/>
      <c r="W163" s="18"/>
      <c r="X163" s="18"/>
      <c r="Y163" s="18"/>
      <c r="Z163" s="18"/>
      <c r="AA163" s="18"/>
      <c r="AB163" s="18"/>
      <c r="AC163" s="18"/>
      <c r="AD163" s="18"/>
      <c r="AE163" s="18"/>
      <c r="AF163" s="18"/>
      <c r="AG163" s="18"/>
      <c r="AH163" s="18"/>
      <c r="AI163" s="18"/>
      <c r="AJ163" s="18"/>
      <c r="AK163" s="18"/>
    </row>
    <row r="164" spans="1:37" x14ac:dyDescent="0.15">
      <c r="A164" s="10"/>
      <c r="B164" s="17"/>
      <c r="C164" s="17"/>
      <c r="D164" s="17"/>
      <c r="E164" s="17"/>
      <c r="J164" s="18"/>
      <c r="K164" s="18"/>
      <c r="L164" s="18"/>
      <c r="M164" s="18"/>
      <c r="N164" s="18"/>
      <c r="O164" s="18"/>
      <c r="P164" s="18"/>
      <c r="Q164" s="18"/>
      <c r="R164" s="18"/>
      <c r="S164" s="18"/>
      <c r="T164" s="18"/>
      <c r="U164" s="18"/>
      <c r="V164" s="18"/>
      <c r="W164" s="18"/>
      <c r="X164" s="18"/>
      <c r="Y164" s="18"/>
      <c r="Z164" s="18"/>
      <c r="AA164" s="18"/>
      <c r="AB164" s="18"/>
      <c r="AC164" s="18"/>
      <c r="AD164" s="18"/>
      <c r="AE164" s="18"/>
      <c r="AF164" s="18"/>
      <c r="AG164" s="18"/>
      <c r="AH164" s="18"/>
      <c r="AI164" s="18"/>
      <c r="AJ164" s="18"/>
      <c r="AK164" s="18"/>
    </row>
    <row r="165" spans="1:37" x14ac:dyDescent="0.15">
      <c r="B165" s="18"/>
      <c r="C165" s="18"/>
      <c r="D165" s="18"/>
      <c r="E165" s="18"/>
      <c r="J165" s="18"/>
      <c r="K165" s="18"/>
      <c r="L165" s="18"/>
      <c r="M165" s="18"/>
      <c r="N165" s="18"/>
      <c r="O165" s="18"/>
      <c r="P165" s="18"/>
      <c r="Q165" s="18"/>
      <c r="R165" s="18"/>
      <c r="S165" s="18"/>
      <c r="T165" s="18"/>
      <c r="U165" s="18"/>
      <c r="V165" s="18"/>
      <c r="W165" s="18"/>
      <c r="X165" s="18"/>
      <c r="Y165" s="18"/>
      <c r="Z165" s="18"/>
      <c r="AA165" s="18"/>
      <c r="AB165" s="18"/>
      <c r="AC165" s="18"/>
      <c r="AD165" s="18"/>
      <c r="AE165" s="18"/>
      <c r="AF165" s="18"/>
      <c r="AG165" s="18"/>
      <c r="AH165" s="18"/>
      <c r="AI165" s="18"/>
      <c r="AJ165" s="18"/>
      <c r="AK165" s="18"/>
    </row>
    <row r="166" spans="1:37" x14ac:dyDescent="0.15">
      <c r="C166" s="18"/>
      <c r="D166" s="18"/>
      <c r="E166" s="18"/>
      <c r="F166" s="18"/>
      <c r="H166" s="18"/>
      <c r="J166" s="18"/>
      <c r="K166" s="18"/>
      <c r="L166" s="18"/>
      <c r="M166" s="18"/>
      <c r="N166" s="18"/>
      <c r="O166" s="18"/>
      <c r="P166" s="18"/>
      <c r="Q166" s="18"/>
      <c r="R166" s="18"/>
      <c r="S166" s="18"/>
      <c r="T166" s="18"/>
      <c r="U166" s="18"/>
      <c r="V166" s="18"/>
      <c r="W166" s="18"/>
      <c r="X166" s="18"/>
      <c r="Y166" s="18"/>
      <c r="Z166" s="18"/>
      <c r="AA166" s="18"/>
      <c r="AB166" s="18"/>
      <c r="AC166" s="18"/>
      <c r="AD166" s="18"/>
      <c r="AE166" s="18"/>
      <c r="AF166" s="18"/>
      <c r="AG166" s="18"/>
      <c r="AH166" s="18"/>
      <c r="AI166" s="18"/>
      <c r="AJ166" s="18"/>
      <c r="AK166" s="18"/>
    </row>
    <row r="167" spans="1:37" x14ac:dyDescent="0.15">
      <c r="C167" s="18"/>
      <c r="D167" s="18"/>
      <c r="E167" s="18"/>
      <c r="J167" s="18"/>
      <c r="K167" s="18"/>
      <c r="L167" s="18"/>
      <c r="M167" s="18"/>
      <c r="N167" s="18"/>
      <c r="O167" s="18"/>
      <c r="P167" s="18"/>
      <c r="Q167" s="18"/>
      <c r="R167" s="18"/>
      <c r="S167" s="18"/>
      <c r="T167" s="18"/>
      <c r="U167" s="18"/>
      <c r="V167" s="18"/>
      <c r="W167" s="18"/>
      <c r="X167" s="18"/>
      <c r="Y167" s="18"/>
      <c r="Z167" s="18"/>
      <c r="AA167" s="18"/>
      <c r="AB167" s="18"/>
      <c r="AC167" s="18"/>
      <c r="AD167" s="18"/>
      <c r="AE167" s="18"/>
      <c r="AF167" s="18"/>
      <c r="AG167" s="18"/>
      <c r="AH167" s="18"/>
      <c r="AI167" s="18"/>
      <c r="AJ167" s="18"/>
      <c r="AK167" s="18"/>
    </row>
    <row r="168" spans="1:37" x14ac:dyDescent="0.15">
      <c r="C168" s="18"/>
      <c r="D168" s="18"/>
      <c r="J168" s="18"/>
      <c r="K168" s="18"/>
      <c r="L168" s="18"/>
      <c r="M168" s="18"/>
      <c r="N168" s="18"/>
      <c r="O168" s="18"/>
      <c r="P168" s="18"/>
      <c r="Q168" s="18"/>
      <c r="R168" s="18"/>
      <c r="S168" s="18"/>
      <c r="T168" s="18"/>
      <c r="U168" s="18"/>
      <c r="V168" s="18"/>
      <c r="W168" s="18"/>
      <c r="X168" s="18"/>
      <c r="Y168" s="18"/>
      <c r="Z168" s="18"/>
      <c r="AA168" s="18"/>
      <c r="AB168" s="18"/>
      <c r="AC168" s="18"/>
      <c r="AD168" s="18"/>
      <c r="AE168" s="18"/>
      <c r="AF168" s="18"/>
      <c r="AG168" s="18"/>
      <c r="AH168" s="18"/>
      <c r="AI168" s="18"/>
      <c r="AJ168" s="18"/>
      <c r="AK168" s="18"/>
    </row>
    <row r="169" spans="1:37" x14ac:dyDescent="0.15">
      <c r="C169" s="18"/>
      <c r="J169" s="18"/>
      <c r="K169" s="18"/>
      <c r="L169" s="18"/>
      <c r="M169" s="18"/>
      <c r="N169" s="18"/>
      <c r="O169" s="18"/>
      <c r="P169" s="18"/>
      <c r="Q169" s="18"/>
      <c r="R169" s="18"/>
      <c r="S169" s="18"/>
      <c r="T169" s="18"/>
      <c r="U169" s="18"/>
      <c r="V169" s="18"/>
      <c r="W169" s="18"/>
      <c r="X169" s="18"/>
      <c r="Y169" s="18"/>
      <c r="Z169" s="18"/>
      <c r="AA169" s="18"/>
      <c r="AB169" s="18"/>
      <c r="AC169" s="18"/>
      <c r="AD169" s="18"/>
      <c r="AE169" s="18"/>
      <c r="AF169" s="18"/>
      <c r="AG169" s="18"/>
      <c r="AH169" s="18"/>
      <c r="AI169" s="18"/>
      <c r="AJ169" s="18"/>
      <c r="AK169" s="18"/>
    </row>
    <row r="170" spans="1:37" x14ac:dyDescent="0.15">
      <c r="E170" s="18"/>
      <c r="J170" s="18"/>
      <c r="K170" s="18"/>
      <c r="L170" s="18"/>
      <c r="M170" s="18"/>
      <c r="N170" s="18"/>
      <c r="O170" s="18"/>
      <c r="P170" s="18"/>
      <c r="Q170" s="18"/>
      <c r="R170" s="18"/>
      <c r="S170" s="18"/>
      <c r="T170" s="18"/>
      <c r="U170" s="18"/>
      <c r="V170" s="18"/>
      <c r="W170" s="18"/>
      <c r="X170" s="18"/>
      <c r="Y170" s="18"/>
      <c r="Z170" s="18"/>
      <c r="AA170" s="18"/>
      <c r="AB170" s="18"/>
      <c r="AC170" s="18"/>
      <c r="AD170" s="18"/>
      <c r="AE170" s="18"/>
      <c r="AF170" s="18"/>
      <c r="AG170" s="18"/>
      <c r="AH170" s="18"/>
      <c r="AI170" s="18"/>
      <c r="AJ170" s="18"/>
      <c r="AK170" s="18"/>
    </row>
    <row r="171" spans="1:37" x14ac:dyDescent="0.15">
      <c r="C171" s="18"/>
      <c r="E171" s="18"/>
      <c r="F171" s="18"/>
      <c r="J171" s="18"/>
      <c r="K171" s="18"/>
      <c r="L171" s="18"/>
      <c r="M171" s="18"/>
      <c r="N171" s="18"/>
      <c r="O171" s="18"/>
      <c r="P171" s="18"/>
      <c r="Q171" s="18"/>
      <c r="R171" s="18"/>
      <c r="S171" s="18"/>
      <c r="T171" s="18"/>
      <c r="U171" s="18"/>
      <c r="V171" s="18"/>
      <c r="W171" s="18"/>
      <c r="X171" s="18"/>
      <c r="Y171" s="18"/>
      <c r="Z171" s="18"/>
      <c r="AA171" s="18"/>
      <c r="AB171" s="18"/>
      <c r="AC171" s="18"/>
      <c r="AD171" s="18"/>
      <c r="AE171" s="18"/>
      <c r="AF171" s="18"/>
      <c r="AG171" s="18"/>
      <c r="AH171" s="18"/>
      <c r="AI171" s="18"/>
      <c r="AJ171" s="18"/>
      <c r="AK171" s="18"/>
    </row>
    <row r="172" spans="1:37" x14ac:dyDescent="0.15">
      <c r="J172" s="18"/>
      <c r="K172" s="18"/>
      <c r="L172" s="18"/>
      <c r="M172" s="18"/>
      <c r="N172" s="18"/>
      <c r="O172" s="18"/>
      <c r="P172" s="18"/>
      <c r="Q172" s="18"/>
      <c r="R172" s="18"/>
      <c r="S172" s="18"/>
      <c r="T172" s="18"/>
      <c r="U172" s="18"/>
      <c r="V172" s="18"/>
      <c r="W172" s="18"/>
      <c r="X172" s="18"/>
      <c r="Y172" s="18"/>
      <c r="Z172" s="18"/>
      <c r="AA172" s="18"/>
      <c r="AB172" s="18"/>
      <c r="AC172" s="18"/>
      <c r="AD172" s="18"/>
      <c r="AE172" s="18"/>
      <c r="AF172" s="18"/>
      <c r="AG172" s="18"/>
      <c r="AH172" s="18"/>
      <c r="AI172" s="18"/>
      <c r="AJ172" s="18"/>
      <c r="AK172" s="18"/>
    </row>
    <row r="173" spans="1:37" x14ac:dyDescent="0.15">
      <c r="J173" s="18"/>
      <c r="K173" s="18"/>
      <c r="L173" s="18"/>
      <c r="M173" s="18"/>
      <c r="N173" s="18"/>
      <c r="O173" s="18"/>
      <c r="P173" s="18"/>
      <c r="Q173" s="18"/>
      <c r="R173" s="18"/>
      <c r="S173" s="18"/>
      <c r="T173" s="18"/>
      <c r="U173" s="18"/>
      <c r="V173" s="18"/>
      <c r="W173" s="18"/>
      <c r="X173" s="18"/>
      <c r="Y173" s="18"/>
      <c r="Z173" s="18"/>
      <c r="AA173" s="18"/>
      <c r="AB173" s="18"/>
      <c r="AC173" s="18"/>
      <c r="AD173" s="18"/>
      <c r="AE173" s="18"/>
      <c r="AF173" s="18"/>
      <c r="AG173" s="18"/>
      <c r="AH173" s="18"/>
      <c r="AI173" s="18"/>
      <c r="AJ173" s="18"/>
      <c r="AK173" s="18"/>
    </row>
    <row r="174" spans="1:37" x14ac:dyDescent="0.15">
      <c r="J174" s="18"/>
      <c r="K174" s="18"/>
      <c r="L174" s="18"/>
      <c r="M174" s="18"/>
      <c r="N174" s="18"/>
      <c r="O174" s="18"/>
      <c r="P174" s="18"/>
      <c r="Q174" s="18"/>
      <c r="R174" s="18"/>
      <c r="S174" s="18"/>
      <c r="T174" s="18"/>
      <c r="U174" s="18"/>
      <c r="V174" s="18"/>
      <c r="W174" s="18"/>
      <c r="X174" s="18"/>
      <c r="Y174" s="18"/>
      <c r="Z174" s="18"/>
      <c r="AA174" s="18"/>
      <c r="AB174" s="18"/>
      <c r="AC174" s="18"/>
      <c r="AD174" s="18"/>
      <c r="AE174" s="18"/>
      <c r="AF174" s="18"/>
      <c r="AG174" s="18"/>
      <c r="AH174" s="18"/>
      <c r="AI174" s="18"/>
      <c r="AJ174" s="18"/>
      <c r="AK174" s="18"/>
    </row>
    <row r="175" spans="1:37" x14ac:dyDescent="0.15">
      <c r="J175" s="18"/>
      <c r="K175" s="18"/>
      <c r="L175" s="18"/>
      <c r="M175" s="18"/>
      <c r="N175" s="18"/>
      <c r="O175" s="18"/>
      <c r="P175" s="18"/>
      <c r="Q175" s="18"/>
      <c r="R175" s="18"/>
      <c r="S175" s="18"/>
      <c r="T175" s="18"/>
      <c r="U175" s="18"/>
      <c r="V175" s="18"/>
      <c r="W175" s="18"/>
      <c r="X175" s="18"/>
      <c r="Y175" s="18"/>
      <c r="Z175" s="18"/>
      <c r="AA175" s="18"/>
      <c r="AB175" s="18"/>
      <c r="AC175" s="18"/>
      <c r="AD175" s="18"/>
      <c r="AE175" s="18"/>
      <c r="AF175" s="18"/>
      <c r="AG175" s="18"/>
      <c r="AH175" s="18"/>
      <c r="AI175" s="18"/>
      <c r="AJ175" s="18"/>
      <c r="AK175" s="18"/>
    </row>
    <row r="176" spans="1:37" x14ac:dyDescent="0.15">
      <c r="J176" s="18"/>
      <c r="K176" s="18"/>
      <c r="L176" s="18"/>
      <c r="M176" s="18"/>
      <c r="N176" s="18"/>
      <c r="O176" s="18"/>
      <c r="P176" s="18"/>
      <c r="Q176" s="18"/>
      <c r="R176" s="18"/>
      <c r="S176" s="18"/>
      <c r="T176" s="18"/>
      <c r="U176" s="18"/>
      <c r="V176" s="18"/>
      <c r="W176" s="18"/>
      <c r="X176" s="18"/>
      <c r="Y176" s="18"/>
      <c r="Z176" s="18"/>
      <c r="AA176" s="18"/>
      <c r="AB176" s="18"/>
      <c r="AC176" s="18"/>
      <c r="AD176" s="18"/>
      <c r="AE176" s="18"/>
      <c r="AF176" s="18"/>
      <c r="AG176" s="18"/>
      <c r="AH176" s="18"/>
      <c r="AI176" s="18"/>
      <c r="AJ176" s="18"/>
      <c r="AK176" s="18"/>
    </row>
    <row r="177" spans="10:39" x14ac:dyDescent="0.15">
      <c r="J177" s="18"/>
      <c r="K177" s="18"/>
      <c r="L177" s="18"/>
      <c r="M177" s="18"/>
      <c r="N177" s="18"/>
      <c r="O177" s="18"/>
      <c r="P177" s="18"/>
      <c r="Q177" s="18"/>
      <c r="R177" s="18"/>
      <c r="S177" s="18"/>
      <c r="T177" s="18"/>
      <c r="U177" s="18"/>
      <c r="V177" s="18"/>
      <c r="W177" s="18"/>
      <c r="X177" s="18"/>
      <c r="Y177" s="18"/>
      <c r="Z177" s="18"/>
      <c r="AA177" s="18"/>
      <c r="AB177" s="18"/>
      <c r="AC177" s="18"/>
      <c r="AD177" s="18"/>
      <c r="AE177" s="18"/>
      <c r="AF177" s="18"/>
      <c r="AG177" s="18"/>
      <c r="AH177" s="18"/>
      <c r="AI177" s="18"/>
      <c r="AJ177" s="18"/>
      <c r="AK177" s="18"/>
    </row>
    <row r="178" spans="10:39" x14ac:dyDescent="0.15">
      <c r="J178" s="18"/>
      <c r="K178" s="18"/>
      <c r="L178" s="18"/>
      <c r="M178" s="18"/>
      <c r="N178" s="18"/>
      <c r="O178" s="18"/>
      <c r="P178" s="18"/>
      <c r="Q178" s="18"/>
      <c r="R178" s="18"/>
      <c r="S178" s="18"/>
      <c r="T178" s="18"/>
      <c r="U178" s="18"/>
      <c r="V178" s="18"/>
      <c r="W178" s="18"/>
      <c r="X178" s="18"/>
      <c r="Y178" s="18"/>
      <c r="Z178" s="18"/>
      <c r="AA178" s="18"/>
      <c r="AB178" s="18"/>
      <c r="AC178" s="18"/>
      <c r="AD178" s="18"/>
      <c r="AE178" s="18"/>
      <c r="AF178" s="18"/>
      <c r="AG178" s="18"/>
      <c r="AH178" s="18"/>
      <c r="AI178" s="18"/>
      <c r="AJ178" s="18"/>
      <c r="AK178" s="18"/>
    </row>
    <row r="179" spans="10:39" x14ac:dyDescent="0.15">
      <c r="J179" s="18"/>
      <c r="K179" s="18"/>
      <c r="L179" s="18"/>
      <c r="M179" s="18"/>
      <c r="N179" s="18"/>
      <c r="O179" s="18"/>
      <c r="P179" s="18"/>
      <c r="Q179" s="18"/>
      <c r="R179" s="18"/>
      <c r="S179" s="18"/>
      <c r="T179" s="18"/>
      <c r="U179" s="18"/>
      <c r="V179" s="18"/>
      <c r="W179" s="18"/>
      <c r="X179" s="18"/>
      <c r="Y179" s="18"/>
      <c r="Z179" s="18"/>
      <c r="AA179" s="18"/>
      <c r="AB179" s="18"/>
      <c r="AC179" s="18"/>
      <c r="AD179" s="18"/>
      <c r="AE179" s="18"/>
      <c r="AF179" s="18"/>
      <c r="AG179" s="18"/>
      <c r="AH179" s="18"/>
      <c r="AI179" s="18"/>
      <c r="AJ179" s="18"/>
      <c r="AK179" s="18"/>
    </row>
    <row r="180" spans="10:39" x14ac:dyDescent="0.15">
      <c r="J180" s="18"/>
      <c r="K180" s="18"/>
      <c r="L180" s="18"/>
      <c r="M180" s="18"/>
      <c r="N180" s="18"/>
      <c r="O180" s="18"/>
      <c r="P180" s="18"/>
      <c r="Q180" s="18"/>
      <c r="R180" s="18"/>
      <c r="S180" s="18"/>
      <c r="T180" s="18"/>
      <c r="U180" s="18"/>
      <c r="V180" s="18"/>
      <c r="W180" s="18"/>
      <c r="X180" s="18"/>
      <c r="Y180" s="18"/>
      <c r="Z180" s="18"/>
      <c r="AA180" s="18"/>
      <c r="AB180" s="18"/>
      <c r="AC180" s="18"/>
      <c r="AD180" s="18"/>
      <c r="AE180" s="18"/>
      <c r="AF180" s="18"/>
      <c r="AG180" s="18"/>
      <c r="AH180" s="18"/>
      <c r="AI180" s="18"/>
      <c r="AJ180" s="18"/>
      <c r="AK180" s="18"/>
    </row>
    <row r="181" spans="10:39" x14ac:dyDescent="0.15">
      <c r="J181" s="18"/>
      <c r="K181" s="18"/>
      <c r="L181" s="18"/>
      <c r="M181" s="18"/>
      <c r="N181" s="18"/>
      <c r="O181" s="18"/>
      <c r="P181" s="18"/>
      <c r="Q181" s="18"/>
      <c r="R181" s="18"/>
      <c r="S181" s="18"/>
      <c r="T181" s="18"/>
      <c r="U181" s="18"/>
      <c r="V181" s="18"/>
      <c r="W181" s="18"/>
      <c r="X181" s="18"/>
      <c r="Y181" s="18"/>
      <c r="Z181" s="18"/>
      <c r="AA181" s="18"/>
      <c r="AB181" s="18"/>
      <c r="AC181" s="18"/>
      <c r="AD181" s="18"/>
      <c r="AE181" s="18"/>
      <c r="AF181" s="18"/>
      <c r="AG181" s="18"/>
      <c r="AH181" s="18"/>
      <c r="AI181" s="18"/>
      <c r="AJ181" s="18"/>
      <c r="AK181" s="18"/>
      <c r="AM181" s="18"/>
    </row>
    <row r="182" spans="10:39" x14ac:dyDescent="0.15">
      <c r="J182" s="18"/>
      <c r="K182" s="18"/>
      <c r="L182" s="18"/>
      <c r="M182" s="18"/>
      <c r="N182" s="18"/>
      <c r="O182" s="18"/>
      <c r="P182" s="18"/>
      <c r="Q182" s="18"/>
      <c r="R182" s="18"/>
      <c r="S182" s="18"/>
      <c r="T182" s="18"/>
      <c r="U182" s="18"/>
      <c r="V182" s="18"/>
      <c r="W182" s="18"/>
      <c r="X182" s="18"/>
      <c r="Y182" s="18"/>
      <c r="Z182" s="18"/>
      <c r="AA182" s="18"/>
      <c r="AB182" s="18"/>
      <c r="AC182" s="18"/>
      <c r="AD182" s="18"/>
      <c r="AE182" s="18"/>
      <c r="AF182" s="18"/>
      <c r="AG182" s="18"/>
      <c r="AH182" s="18"/>
      <c r="AI182" s="18"/>
      <c r="AJ182" s="18"/>
      <c r="AK182" s="18"/>
      <c r="AM182" s="18"/>
    </row>
    <row r="183" spans="10:39" x14ac:dyDescent="0.15">
      <c r="J183" s="18"/>
      <c r="Q183" s="18"/>
      <c r="R183" s="18"/>
      <c r="S183" s="18"/>
      <c r="T183" s="18"/>
      <c r="U183" s="18"/>
      <c r="V183" s="18"/>
      <c r="W183" s="18"/>
      <c r="X183" s="18"/>
      <c r="Y183" s="18"/>
      <c r="Z183" s="18"/>
      <c r="AA183" s="18"/>
      <c r="AB183" s="18"/>
      <c r="AC183" s="18"/>
      <c r="AD183" s="18"/>
      <c r="AE183" s="18"/>
      <c r="AF183" s="18"/>
      <c r="AG183" s="18"/>
      <c r="AH183" s="18"/>
      <c r="AI183" s="18"/>
      <c r="AJ183" s="18"/>
      <c r="AK183" s="18"/>
      <c r="AM183" s="18"/>
    </row>
    <row r="184" spans="10:39" x14ac:dyDescent="0.15">
      <c r="J184" s="18"/>
      <c r="Q184" s="18"/>
      <c r="R184" s="18"/>
      <c r="S184" s="18"/>
      <c r="T184" s="18"/>
      <c r="U184" s="18"/>
      <c r="V184" s="18"/>
      <c r="W184" s="18"/>
      <c r="X184" s="18"/>
      <c r="Y184" s="18"/>
      <c r="Z184" s="18"/>
      <c r="AA184" s="18"/>
      <c r="AB184" s="18"/>
      <c r="AC184" s="18"/>
      <c r="AD184" s="18"/>
      <c r="AE184" s="18"/>
      <c r="AF184" s="18"/>
      <c r="AG184" s="18"/>
      <c r="AH184" s="18"/>
      <c r="AI184" s="18"/>
      <c r="AJ184" s="18"/>
      <c r="AK184" s="18"/>
      <c r="AM184" s="18"/>
    </row>
    <row r="185" spans="10:39" x14ac:dyDescent="0.15">
      <c r="J185" s="18"/>
      <c r="Q185" s="18"/>
      <c r="R185" s="18"/>
      <c r="S185" s="18"/>
      <c r="T185" s="18"/>
      <c r="U185" s="18"/>
      <c r="V185" s="18"/>
      <c r="W185" s="18"/>
      <c r="X185" s="18"/>
      <c r="Y185" s="18"/>
      <c r="Z185" s="18"/>
      <c r="AA185" s="18"/>
      <c r="AB185" s="18"/>
      <c r="AC185" s="18"/>
      <c r="AD185" s="18"/>
      <c r="AE185" s="18"/>
      <c r="AF185" s="18"/>
      <c r="AG185" s="18"/>
      <c r="AH185" s="18"/>
      <c r="AI185" s="18"/>
      <c r="AJ185" s="18"/>
      <c r="AK185" s="18"/>
      <c r="AM185" s="18"/>
    </row>
    <row r="186" spans="10:39" x14ac:dyDescent="0.15">
      <c r="Q186" s="18"/>
      <c r="R186" s="18"/>
      <c r="S186" s="18"/>
      <c r="T186" s="18"/>
      <c r="U186" s="18"/>
      <c r="V186" s="18"/>
      <c r="W186" s="18"/>
      <c r="X186" s="18"/>
      <c r="Y186" s="18"/>
      <c r="Z186" s="18"/>
      <c r="AA186" s="18"/>
      <c r="AB186" s="18"/>
      <c r="AC186" s="18"/>
      <c r="AD186" s="18"/>
      <c r="AE186" s="18"/>
      <c r="AF186" s="18"/>
      <c r="AG186" s="18"/>
      <c r="AH186" s="18"/>
      <c r="AI186" s="18"/>
      <c r="AJ186" s="18"/>
      <c r="AK186" s="18"/>
      <c r="AM186" s="18"/>
    </row>
    <row r="187" spans="10:39" x14ac:dyDescent="0.15">
      <c r="Q187" s="18"/>
      <c r="R187" s="18"/>
      <c r="S187" s="18"/>
      <c r="T187" s="18"/>
      <c r="U187" s="18"/>
      <c r="V187" s="18"/>
      <c r="W187" s="18"/>
      <c r="X187" s="18"/>
      <c r="Y187" s="18"/>
      <c r="Z187" s="18"/>
      <c r="AA187" s="18"/>
      <c r="AB187" s="18"/>
      <c r="AC187" s="18"/>
      <c r="AD187" s="18"/>
      <c r="AE187" s="18"/>
      <c r="AF187" s="18"/>
      <c r="AG187" s="18"/>
      <c r="AH187" s="18"/>
      <c r="AI187" s="18"/>
      <c r="AJ187" s="18"/>
      <c r="AK187" s="18"/>
      <c r="AM187" s="18"/>
    </row>
    <row r="188" spans="10:39" x14ac:dyDescent="0.15">
      <c r="Q188" s="18"/>
      <c r="R188" s="18"/>
      <c r="S188" s="18"/>
      <c r="T188" s="18"/>
      <c r="U188" s="18"/>
      <c r="V188" s="18"/>
      <c r="W188" s="18"/>
      <c r="X188" s="18"/>
      <c r="Y188" s="18"/>
      <c r="Z188" s="18"/>
      <c r="AA188" s="18"/>
      <c r="AB188" s="18"/>
      <c r="AC188" s="18"/>
      <c r="AD188" s="18"/>
      <c r="AE188" s="18"/>
      <c r="AF188" s="18"/>
      <c r="AG188" s="18"/>
      <c r="AH188" s="18"/>
      <c r="AI188" s="18"/>
      <c r="AJ188" s="18"/>
      <c r="AK188" s="18"/>
      <c r="AM188" s="18"/>
    </row>
    <row r="189" spans="10:39" x14ac:dyDescent="0.15">
      <c r="Q189" s="18"/>
      <c r="R189" s="18"/>
      <c r="S189" s="18"/>
      <c r="T189" s="18"/>
      <c r="U189" s="18"/>
      <c r="V189" s="18"/>
      <c r="W189" s="18"/>
      <c r="X189" s="18"/>
      <c r="Y189" s="18"/>
      <c r="Z189" s="18"/>
      <c r="AA189" s="18"/>
      <c r="AB189" s="18"/>
      <c r="AC189" s="18"/>
      <c r="AD189" s="18"/>
      <c r="AE189" s="18"/>
      <c r="AF189" s="18"/>
      <c r="AG189" s="18"/>
      <c r="AH189" s="18"/>
      <c r="AI189" s="18"/>
      <c r="AJ189" s="18"/>
      <c r="AK189" s="18"/>
      <c r="AM189" s="18"/>
    </row>
    <row r="190" spans="10:39" x14ac:dyDescent="0.15">
      <c r="Q190" s="18"/>
      <c r="R190" s="18"/>
      <c r="S190" s="18"/>
      <c r="T190" s="18"/>
      <c r="U190" s="18"/>
      <c r="V190" s="18"/>
      <c r="W190" s="18"/>
      <c r="X190" s="18"/>
      <c r="Y190" s="18"/>
      <c r="Z190" s="18"/>
      <c r="AA190" s="18"/>
      <c r="AB190" s="18"/>
      <c r="AC190" s="18"/>
      <c r="AD190" s="18"/>
      <c r="AE190" s="18"/>
      <c r="AF190" s="18"/>
      <c r="AG190" s="18"/>
      <c r="AH190" s="18"/>
      <c r="AI190" s="18"/>
      <c r="AJ190" s="18"/>
      <c r="AK190" s="18"/>
    </row>
    <row r="191" spans="10:39" x14ac:dyDescent="0.15">
      <c r="Q191" s="18"/>
      <c r="R191" s="18"/>
      <c r="S191" s="18"/>
      <c r="T191" s="18"/>
      <c r="U191" s="18"/>
      <c r="V191" s="18"/>
      <c r="W191" s="18"/>
      <c r="X191" s="18"/>
      <c r="Y191" s="18"/>
      <c r="Z191" s="18"/>
      <c r="AA191" s="18"/>
      <c r="AB191" s="18"/>
      <c r="AC191" s="18"/>
      <c r="AD191" s="18"/>
      <c r="AE191" s="18"/>
      <c r="AF191" s="18"/>
      <c r="AG191" s="18"/>
      <c r="AH191" s="18"/>
      <c r="AI191" s="18"/>
      <c r="AJ191" s="18"/>
      <c r="AK191" s="18"/>
    </row>
    <row r="192" spans="10:39" x14ac:dyDescent="0.15">
      <c r="Q192" s="18"/>
      <c r="R192" s="18"/>
      <c r="S192" s="18"/>
      <c r="T192" s="18"/>
      <c r="U192" s="18"/>
      <c r="V192" s="18"/>
      <c r="W192" s="18"/>
      <c r="X192" s="18"/>
      <c r="Y192" s="18"/>
      <c r="Z192" s="18"/>
      <c r="AA192" s="18"/>
      <c r="AB192" s="18"/>
      <c r="AC192" s="18"/>
      <c r="AD192" s="18"/>
      <c r="AE192" s="18"/>
      <c r="AF192" s="18"/>
    </row>
    <row r="193" spans="17:32" x14ac:dyDescent="0.15">
      <c r="Q193" s="18"/>
      <c r="R193" s="18"/>
      <c r="S193" s="18"/>
      <c r="T193" s="18"/>
      <c r="U193" s="18"/>
      <c r="V193" s="18"/>
      <c r="W193" s="18"/>
      <c r="X193" s="18"/>
      <c r="Y193" s="18"/>
      <c r="Z193" s="18"/>
      <c r="AA193" s="18"/>
      <c r="AB193" s="18"/>
      <c r="AC193" s="18"/>
      <c r="AD193" s="18"/>
      <c r="AE193" s="18"/>
      <c r="AF193" s="18"/>
    </row>
    <row r="194" spans="17:32" x14ac:dyDescent="0.15">
      <c r="Q194" s="18"/>
      <c r="R194" s="18"/>
      <c r="S194" s="18"/>
      <c r="T194" s="18"/>
      <c r="U194" s="18"/>
      <c r="V194" s="18"/>
      <c r="W194" s="18"/>
      <c r="X194" s="18"/>
      <c r="Y194" s="18"/>
      <c r="Z194" s="18"/>
      <c r="AA194" s="18"/>
      <c r="AB194" s="18"/>
      <c r="AC194" s="18"/>
      <c r="AD194" s="18"/>
      <c r="AE194" s="18"/>
      <c r="AF194" s="18"/>
    </row>
    <row r="195" spans="17:32" x14ac:dyDescent="0.15">
      <c r="Q195" s="18"/>
      <c r="R195" s="18"/>
      <c r="S195" s="18"/>
      <c r="T195" s="18"/>
      <c r="U195" s="18"/>
      <c r="V195" s="18"/>
      <c r="W195" s="18"/>
      <c r="X195" s="18"/>
      <c r="Y195" s="18"/>
      <c r="Z195" s="18"/>
      <c r="AA195" s="18"/>
      <c r="AB195" s="18"/>
      <c r="AC195" s="18"/>
      <c r="AD195" s="18"/>
      <c r="AE195" s="18"/>
      <c r="AF195" s="18"/>
    </row>
    <row r="196" spans="17:32" x14ac:dyDescent="0.15">
      <c r="Q196" s="18"/>
      <c r="R196" s="18"/>
      <c r="S196" s="18"/>
      <c r="T196" s="18"/>
      <c r="U196" s="18"/>
      <c r="V196" s="18"/>
      <c r="W196" s="18"/>
      <c r="X196" s="18"/>
      <c r="Y196" s="18"/>
      <c r="Z196" s="18"/>
      <c r="AA196" s="18"/>
      <c r="AB196" s="18"/>
      <c r="AC196" s="18"/>
      <c r="AD196" s="18"/>
      <c r="AE196" s="18"/>
      <c r="AF196" s="18"/>
    </row>
    <row r="197" spans="17:32" x14ac:dyDescent="0.15">
      <c r="Q197" s="18"/>
      <c r="R197" s="18"/>
      <c r="S197" s="18"/>
      <c r="T197" s="18"/>
      <c r="U197" s="18"/>
      <c r="V197" s="18"/>
      <c r="W197" s="18"/>
      <c r="X197" s="18"/>
      <c r="Y197" s="18"/>
      <c r="Z197" s="18"/>
      <c r="AA197" s="18"/>
      <c r="AB197" s="18"/>
      <c r="AC197" s="18"/>
      <c r="AD197" s="18"/>
      <c r="AE197" s="18"/>
      <c r="AF197" s="18"/>
    </row>
    <row r="198" spans="17:32" x14ac:dyDescent="0.15">
      <c r="Q198" s="18"/>
      <c r="R198" s="18"/>
      <c r="S198" s="18"/>
      <c r="T198" s="18"/>
      <c r="U198" s="18"/>
      <c r="V198" s="18"/>
      <c r="W198" s="18"/>
      <c r="X198" s="18"/>
      <c r="Y198" s="18"/>
      <c r="Z198" s="18"/>
      <c r="AA198" s="18"/>
      <c r="AB198" s="18"/>
      <c r="AC198" s="18"/>
      <c r="AD198" s="18"/>
      <c r="AE198" s="18"/>
      <c r="AF198" s="18"/>
    </row>
    <row r="199" spans="17:32" x14ac:dyDescent="0.15">
      <c r="Q199" s="18"/>
      <c r="R199" s="18"/>
      <c r="S199" s="18"/>
      <c r="T199" s="18"/>
      <c r="U199" s="18"/>
      <c r="V199" s="18"/>
      <c r="W199" s="18"/>
      <c r="X199" s="18"/>
      <c r="Y199" s="18"/>
      <c r="Z199" s="18"/>
      <c r="AA199" s="18"/>
      <c r="AB199" s="18"/>
      <c r="AC199" s="18"/>
      <c r="AD199" s="18"/>
      <c r="AE199" s="18"/>
      <c r="AF199" s="18"/>
    </row>
    <row r="200" spans="17:32" x14ac:dyDescent="0.15">
      <c r="Q200" s="18"/>
      <c r="R200" s="18"/>
      <c r="S200" s="18"/>
      <c r="T200" s="18"/>
      <c r="U200" s="18"/>
      <c r="V200" s="18"/>
      <c r="W200" s="18"/>
      <c r="X200" s="18"/>
      <c r="Y200" s="18"/>
      <c r="Z200" s="18"/>
      <c r="AA200" s="18"/>
      <c r="AB200" s="18"/>
      <c r="AC200" s="18"/>
      <c r="AD200" s="18"/>
      <c r="AE200" s="18"/>
      <c r="AF200" s="18"/>
    </row>
    <row r="201" spans="17:32" x14ac:dyDescent="0.15">
      <c r="Q201" s="18"/>
      <c r="R201" s="18"/>
      <c r="S201" s="18"/>
      <c r="T201" s="18"/>
      <c r="U201" s="18"/>
      <c r="V201" s="18"/>
      <c r="W201" s="18"/>
      <c r="X201" s="18"/>
      <c r="Y201" s="18"/>
      <c r="Z201" s="18"/>
      <c r="AA201" s="18"/>
      <c r="AB201" s="18"/>
      <c r="AC201" s="18"/>
      <c r="AD201" s="18"/>
      <c r="AE201" s="18"/>
      <c r="AF201" s="18"/>
    </row>
    <row r="202" spans="17:32" x14ac:dyDescent="0.15">
      <c r="Q202" s="18"/>
      <c r="R202" s="18"/>
      <c r="S202" s="18"/>
      <c r="T202" s="18"/>
      <c r="U202" s="18"/>
      <c r="V202" s="18"/>
      <c r="W202" s="18"/>
      <c r="X202" s="18"/>
      <c r="Y202" s="18"/>
      <c r="Z202" s="18"/>
      <c r="AA202" s="18"/>
      <c r="AB202" s="18"/>
      <c r="AC202" s="18"/>
      <c r="AD202" s="18"/>
      <c r="AE202" s="18"/>
      <c r="AF202" s="18"/>
    </row>
    <row r="203" spans="17:32" x14ac:dyDescent="0.15">
      <c r="Q203" s="18"/>
      <c r="R203" s="18"/>
      <c r="S203" s="18"/>
      <c r="T203" s="18"/>
      <c r="U203" s="18"/>
      <c r="V203" s="18"/>
      <c r="W203" s="18"/>
      <c r="X203" s="18"/>
      <c r="Y203" s="18"/>
      <c r="Z203" s="18"/>
      <c r="AA203" s="18"/>
      <c r="AB203" s="18"/>
      <c r="AC203" s="18"/>
      <c r="AD203" s="18"/>
      <c r="AE203" s="18"/>
      <c r="AF203" s="18"/>
    </row>
    <row r="204" spans="17:32" x14ac:dyDescent="0.15">
      <c r="Q204" s="18"/>
      <c r="R204" s="18"/>
      <c r="S204" s="18"/>
      <c r="T204" s="18"/>
      <c r="U204" s="18"/>
      <c r="V204" s="18"/>
      <c r="W204" s="18"/>
      <c r="X204" s="18"/>
      <c r="Y204" s="18"/>
      <c r="Z204" s="18"/>
      <c r="AA204" s="18"/>
      <c r="AB204" s="18"/>
      <c r="AC204" s="18"/>
      <c r="AD204" s="18"/>
      <c r="AE204" s="18"/>
      <c r="AF204" s="18"/>
    </row>
    <row r="205" spans="17:32" x14ac:dyDescent="0.15">
      <c r="Q205" s="18"/>
      <c r="R205" s="18"/>
      <c r="S205" s="18"/>
      <c r="T205" s="18"/>
      <c r="U205" s="18"/>
      <c r="V205" s="18"/>
      <c r="W205" s="18"/>
      <c r="X205" s="18"/>
      <c r="Y205" s="18"/>
      <c r="Z205" s="18"/>
      <c r="AA205" s="18"/>
      <c r="AB205" s="18"/>
      <c r="AC205" s="18"/>
      <c r="AD205" s="18"/>
      <c r="AE205" s="18"/>
      <c r="AF205" s="18"/>
    </row>
    <row r="206" spans="17:32" x14ac:dyDescent="0.15">
      <c r="Q206" s="18"/>
      <c r="R206" s="18"/>
      <c r="S206" s="18"/>
      <c r="T206" s="18"/>
      <c r="U206" s="18"/>
      <c r="V206" s="18"/>
      <c r="W206" s="18"/>
      <c r="X206" s="18"/>
      <c r="Y206" s="18"/>
      <c r="Z206" s="18"/>
      <c r="AA206" s="18"/>
      <c r="AB206" s="18"/>
      <c r="AC206" s="18"/>
      <c r="AD206" s="18"/>
      <c r="AE206" s="18"/>
      <c r="AF206" s="18"/>
    </row>
    <row r="207" spans="17:32" x14ac:dyDescent="0.15">
      <c r="Q207" s="18"/>
      <c r="R207" s="18"/>
      <c r="S207" s="18"/>
      <c r="T207" s="18"/>
      <c r="U207" s="18"/>
      <c r="V207" s="18"/>
      <c r="W207" s="18"/>
      <c r="X207" s="18"/>
      <c r="Y207" s="18"/>
      <c r="Z207" s="18"/>
      <c r="AA207" s="18"/>
      <c r="AB207" s="18"/>
      <c r="AC207" s="18"/>
      <c r="AD207" s="18"/>
      <c r="AE207" s="18"/>
      <c r="AF207" s="18"/>
    </row>
    <row r="208" spans="17:32" x14ac:dyDescent="0.15">
      <c r="Q208" s="18"/>
      <c r="R208" s="18"/>
      <c r="S208" s="18"/>
      <c r="T208" s="18"/>
      <c r="U208" s="18"/>
      <c r="V208" s="18"/>
      <c r="W208" s="18"/>
      <c r="X208" s="18"/>
      <c r="Y208" s="18"/>
      <c r="Z208" s="18"/>
      <c r="AA208" s="18"/>
      <c r="AB208" s="18"/>
      <c r="AC208" s="18"/>
      <c r="AD208" s="18"/>
      <c r="AE208" s="18"/>
      <c r="AF208" s="18"/>
    </row>
    <row r="209" spans="17:32" x14ac:dyDescent="0.15">
      <c r="Q209" s="18"/>
      <c r="R209" s="18"/>
      <c r="S209" s="18"/>
      <c r="T209" s="18"/>
      <c r="U209" s="18"/>
      <c r="V209" s="18"/>
      <c r="W209" s="18"/>
      <c r="X209" s="18"/>
      <c r="Y209" s="18"/>
      <c r="Z209" s="18"/>
      <c r="AA209" s="18"/>
      <c r="AB209" s="18"/>
      <c r="AC209" s="18"/>
      <c r="AD209" s="18"/>
      <c r="AE209" s="18"/>
      <c r="AF209" s="18"/>
    </row>
    <row r="210" spans="17:32" x14ac:dyDescent="0.15">
      <c r="Q210" s="18"/>
      <c r="R210" s="18"/>
      <c r="S210" s="18"/>
      <c r="T210" s="18"/>
      <c r="U210" s="18"/>
      <c r="V210" s="18"/>
      <c r="W210" s="18"/>
      <c r="X210" s="18"/>
      <c r="Y210" s="18"/>
      <c r="Z210" s="18"/>
      <c r="AA210" s="18"/>
      <c r="AB210" s="18"/>
      <c r="AC210" s="18"/>
      <c r="AD210" s="18"/>
      <c r="AE210" s="18"/>
      <c r="AF210" s="18"/>
    </row>
    <row r="211" spans="17:32" x14ac:dyDescent="0.15">
      <c r="Q211" s="18"/>
      <c r="R211" s="18"/>
      <c r="S211" s="18"/>
      <c r="T211" s="18"/>
      <c r="U211" s="18"/>
      <c r="V211" s="18"/>
      <c r="W211" s="18"/>
      <c r="X211" s="18"/>
      <c r="Y211" s="18"/>
      <c r="Z211" s="18"/>
      <c r="AA211" s="18"/>
      <c r="AB211" s="18"/>
      <c r="AC211" s="18"/>
      <c r="AD211" s="18"/>
      <c r="AE211" s="18"/>
      <c r="AF211" s="18"/>
    </row>
    <row r="212" spans="17:32" x14ac:dyDescent="0.15">
      <c r="Q212" s="18"/>
      <c r="R212" s="18"/>
      <c r="S212" s="18"/>
      <c r="T212" s="18"/>
      <c r="U212" s="18"/>
      <c r="V212" s="18"/>
      <c r="W212" s="18"/>
      <c r="X212" s="18"/>
      <c r="Y212" s="18"/>
      <c r="Z212" s="18"/>
      <c r="AA212" s="18"/>
      <c r="AB212" s="18"/>
      <c r="AC212" s="18"/>
      <c r="AD212" s="18"/>
      <c r="AE212" s="18"/>
      <c r="AF212" s="18"/>
    </row>
    <row r="213" spans="17:32" x14ac:dyDescent="0.15">
      <c r="Q213" s="18"/>
      <c r="R213" s="18"/>
      <c r="S213" s="18"/>
      <c r="T213" s="18"/>
      <c r="U213" s="18"/>
      <c r="V213" s="18"/>
      <c r="W213" s="18"/>
      <c r="X213" s="18"/>
      <c r="Y213" s="18"/>
      <c r="Z213" s="18"/>
      <c r="AA213" s="18"/>
      <c r="AB213" s="18"/>
      <c r="AC213" s="18"/>
      <c r="AD213" s="18"/>
      <c r="AE213" s="18"/>
      <c r="AF213" s="18"/>
    </row>
    <row r="214" spans="17:32" x14ac:dyDescent="0.15">
      <c r="Q214" s="18"/>
      <c r="R214" s="18"/>
      <c r="S214" s="18"/>
      <c r="T214" s="18"/>
      <c r="U214" s="18"/>
      <c r="V214" s="18"/>
      <c r="W214" s="18"/>
      <c r="X214" s="18"/>
      <c r="Y214" s="18"/>
      <c r="Z214" s="18"/>
      <c r="AA214" s="18"/>
      <c r="AB214" s="18"/>
      <c r="AC214" s="18"/>
      <c r="AD214" s="18"/>
      <c r="AE214" s="18"/>
      <c r="AF214" s="18"/>
    </row>
    <row r="215" spans="17:32" x14ac:dyDescent="0.15">
      <c r="Q215" s="18"/>
      <c r="R215" s="18"/>
      <c r="S215" s="18"/>
      <c r="T215" s="18"/>
      <c r="U215" s="18"/>
      <c r="V215" s="18"/>
      <c r="W215" s="18"/>
      <c r="X215" s="18"/>
      <c r="Y215" s="18"/>
      <c r="Z215" s="18"/>
      <c r="AA215" s="18"/>
      <c r="AB215" s="18"/>
      <c r="AC215" s="18"/>
      <c r="AD215" s="18"/>
      <c r="AE215" s="18"/>
      <c r="AF215" s="18"/>
    </row>
    <row r="216" spans="17:32" x14ac:dyDescent="0.15">
      <c r="Q216" s="18"/>
      <c r="R216" s="18"/>
      <c r="S216" s="18"/>
      <c r="T216" s="18"/>
      <c r="U216" s="18"/>
      <c r="V216" s="18"/>
      <c r="W216" s="18"/>
      <c r="X216" s="18"/>
      <c r="Y216" s="18"/>
      <c r="Z216" s="18"/>
      <c r="AA216" s="18"/>
      <c r="AB216" s="18"/>
      <c r="AC216" s="18"/>
      <c r="AD216" s="18"/>
      <c r="AE216" s="18"/>
      <c r="AF216" s="18"/>
    </row>
    <row r="217" spans="17:32" x14ac:dyDescent="0.15">
      <c r="Q217" s="18"/>
      <c r="R217" s="18"/>
      <c r="S217" s="18"/>
      <c r="T217" s="18"/>
      <c r="U217" s="18"/>
      <c r="V217" s="18"/>
      <c r="W217" s="18"/>
      <c r="X217" s="18"/>
      <c r="Y217" s="18"/>
      <c r="Z217" s="18"/>
      <c r="AA217" s="18"/>
      <c r="AB217" s="18"/>
      <c r="AC217" s="18"/>
      <c r="AD217" s="18"/>
      <c r="AE217" s="18"/>
      <c r="AF217" s="18"/>
    </row>
    <row r="218" spans="17:32" x14ac:dyDescent="0.15">
      <c r="Q218" s="18"/>
      <c r="R218" s="18"/>
      <c r="S218" s="18"/>
      <c r="T218" s="18"/>
      <c r="U218" s="18"/>
      <c r="V218" s="18"/>
      <c r="W218" s="18"/>
      <c r="X218" s="18"/>
      <c r="Y218" s="18"/>
      <c r="Z218" s="18"/>
      <c r="AA218" s="18"/>
      <c r="AB218" s="18"/>
      <c r="AC218" s="18"/>
      <c r="AD218" s="18"/>
      <c r="AE218" s="18"/>
      <c r="AF218" s="18"/>
    </row>
    <row r="219" spans="17:32" x14ac:dyDescent="0.15">
      <c r="Q219" s="18"/>
      <c r="R219" s="18"/>
      <c r="S219" s="18"/>
      <c r="T219" s="18"/>
      <c r="U219" s="18"/>
      <c r="V219" s="18"/>
      <c r="W219" s="18"/>
      <c r="X219" s="18"/>
      <c r="Y219" s="18"/>
      <c r="Z219" s="18"/>
      <c r="AA219" s="18"/>
      <c r="AB219" s="18"/>
      <c r="AC219" s="18"/>
      <c r="AD219" s="18"/>
      <c r="AE219" s="18"/>
      <c r="AF219" s="18"/>
    </row>
    <row r="220" spans="17:32" x14ac:dyDescent="0.15">
      <c r="Q220" s="18"/>
      <c r="R220" s="18"/>
      <c r="S220" s="18"/>
      <c r="T220" s="18"/>
      <c r="U220" s="18"/>
      <c r="V220" s="18"/>
      <c r="W220" s="18"/>
      <c r="X220" s="18"/>
      <c r="Y220" s="18"/>
      <c r="Z220" s="18"/>
      <c r="AA220" s="18"/>
      <c r="AB220" s="18"/>
      <c r="AC220" s="18"/>
      <c r="AD220" s="18"/>
      <c r="AE220" s="18"/>
      <c r="AF220" s="18"/>
    </row>
    <row r="221" spans="17:32" x14ac:dyDescent="0.15">
      <c r="Q221" s="18"/>
      <c r="R221" s="18"/>
      <c r="S221" s="18"/>
      <c r="T221" s="18"/>
      <c r="U221" s="18"/>
      <c r="V221" s="18"/>
      <c r="W221" s="18"/>
      <c r="X221" s="18"/>
      <c r="Y221" s="18"/>
      <c r="Z221" s="18"/>
      <c r="AA221" s="18"/>
      <c r="AB221" s="18"/>
      <c r="AC221" s="18"/>
      <c r="AD221" s="18"/>
      <c r="AE221" s="18"/>
      <c r="AF221" s="18"/>
    </row>
    <row r="222" spans="17:32" x14ac:dyDescent="0.15">
      <c r="Q222" s="18"/>
      <c r="R222" s="18"/>
      <c r="S222" s="18"/>
      <c r="T222" s="18"/>
      <c r="U222" s="18"/>
      <c r="V222" s="18"/>
      <c r="W222" s="18"/>
      <c r="X222" s="18"/>
      <c r="Y222" s="18"/>
      <c r="Z222" s="18"/>
      <c r="AA222" s="18"/>
      <c r="AB222" s="18"/>
      <c r="AC222" s="18"/>
      <c r="AD222" s="18"/>
      <c r="AE222" s="18"/>
      <c r="AF222" s="18"/>
    </row>
    <row r="223" spans="17:32" x14ac:dyDescent="0.15">
      <c r="Q223" s="18"/>
      <c r="R223" s="18"/>
      <c r="S223" s="18"/>
      <c r="T223" s="18"/>
      <c r="U223" s="18"/>
      <c r="V223" s="18"/>
      <c r="W223" s="18"/>
      <c r="X223" s="18"/>
      <c r="Y223" s="18"/>
      <c r="Z223" s="18"/>
      <c r="AA223" s="18"/>
      <c r="AB223" s="18"/>
      <c r="AC223" s="18"/>
      <c r="AD223" s="18"/>
      <c r="AE223" s="18"/>
      <c r="AF223" s="18"/>
    </row>
    <row r="224" spans="17:32" x14ac:dyDescent="0.15">
      <c r="Q224" s="18"/>
      <c r="R224" s="18"/>
      <c r="S224" s="18"/>
      <c r="T224" s="18"/>
      <c r="U224" s="18"/>
      <c r="V224" s="18"/>
      <c r="W224" s="18"/>
      <c r="X224" s="18"/>
      <c r="Y224" s="18"/>
      <c r="Z224" s="18"/>
      <c r="AA224" s="18"/>
      <c r="AB224" s="18"/>
      <c r="AC224" s="18"/>
      <c r="AD224" s="18"/>
      <c r="AE224" s="18"/>
      <c r="AF224" s="18"/>
    </row>
    <row r="225" spans="17:32" x14ac:dyDescent="0.15">
      <c r="Q225" s="18"/>
      <c r="R225" s="18"/>
      <c r="S225" s="18"/>
      <c r="T225" s="18"/>
      <c r="U225" s="18"/>
      <c r="V225" s="18"/>
      <c r="W225" s="18"/>
      <c r="X225" s="18"/>
      <c r="Y225" s="18"/>
      <c r="Z225" s="18"/>
      <c r="AA225" s="18"/>
      <c r="AB225" s="18"/>
      <c r="AC225" s="18"/>
      <c r="AD225" s="18"/>
      <c r="AE225" s="18"/>
      <c r="AF225" s="18"/>
    </row>
    <row r="226" spans="17:32" x14ac:dyDescent="0.15">
      <c r="Q226" s="18"/>
      <c r="R226" s="18"/>
      <c r="S226" s="18"/>
      <c r="T226" s="18"/>
      <c r="U226" s="18"/>
      <c r="V226" s="18"/>
      <c r="W226" s="18"/>
      <c r="X226" s="18"/>
      <c r="Y226" s="18"/>
      <c r="Z226" s="18"/>
      <c r="AA226" s="18"/>
      <c r="AB226" s="18"/>
      <c r="AC226" s="18"/>
      <c r="AD226" s="18"/>
      <c r="AE226" s="18"/>
      <c r="AF226" s="18"/>
    </row>
    <row r="227" spans="17:32" x14ac:dyDescent="0.15">
      <c r="Q227" s="18"/>
      <c r="R227" s="18"/>
      <c r="S227" s="18"/>
      <c r="T227" s="18"/>
      <c r="U227" s="18"/>
      <c r="V227" s="18"/>
      <c r="W227" s="18"/>
      <c r="X227" s="18"/>
      <c r="Y227" s="18"/>
      <c r="Z227" s="18"/>
      <c r="AA227" s="18"/>
      <c r="AB227" s="18"/>
      <c r="AC227" s="18"/>
      <c r="AD227" s="18"/>
      <c r="AE227" s="18"/>
      <c r="AF227" s="18"/>
    </row>
    <row r="228" spans="17:32" x14ac:dyDescent="0.15">
      <c r="Q228" s="18"/>
      <c r="R228" s="18"/>
      <c r="S228" s="18"/>
      <c r="T228" s="18"/>
      <c r="U228" s="18"/>
      <c r="V228" s="18"/>
      <c r="W228" s="18"/>
      <c r="X228" s="18"/>
      <c r="Y228" s="18"/>
      <c r="Z228" s="18"/>
      <c r="AA228" s="18"/>
      <c r="AB228" s="18"/>
      <c r="AC228" s="18"/>
      <c r="AD228" s="18"/>
      <c r="AE228" s="18"/>
      <c r="AF228" s="18"/>
    </row>
    <row r="229" spans="17:32" x14ac:dyDescent="0.15">
      <c r="Q229" s="18"/>
      <c r="R229" s="18"/>
      <c r="S229" s="18"/>
      <c r="T229" s="18"/>
      <c r="U229" s="18"/>
      <c r="V229" s="18"/>
      <c r="W229" s="18"/>
      <c r="X229" s="18"/>
      <c r="Y229" s="18"/>
      <c r="Z229" s="18"/>
      <c r="AA229" s="18"/>
      <c r="AB229" s="18"/>
      <c r="AC229" s="18"/>
      <c r="AD229" s="18"/>
      <c r="AE229" s="18"/>
      <c r="AF229" s="18"/>
    </row>
    <row r="230" spans="17:32" x14ac:dyDescent="0.15">
      <c r="Q230" s="18"/>
      <c r="R230" s="18"/>
      <c r="S230" s="18"/>
      <c r="T230" s="18"/>
      <c r="U230" s="18"/>
      <c r="V230" s="18"/>
      <c r="W230" s="18"/>
      <c r="X230" s="18"/>
      <c r="Y230" s="18"/>
      <c r="Z230" s="18"/>
      <c r="AA230" s="18"/>
      <c r="AB230" s="18"/>
      <c r="AC230" s="18"/>
      <c r="AD230" s="18"/>
      <c r="AE230" s="18"/>
      <c r="AF230" s="18"/>
    </row>
    <row r="231" spans="17:32" x14ac:dyDescent="0.15">
      <c r="Q231" s="18"/>
      <c r="R231" s="18"/>
      <c r="S231" s="18"/>
      <c r="T231" s="18"/>
      <c r="U231" s="18"/>
      <c r="V231" s="18"/>
      <c r="W231" s="18"/>
      <c r="X231" s="18"/>
      <c r="Y231" s="18"/>
      <c r="Z231" s="18"/>
      <c r="AA231" s="18"/>
      <c r="AB231" s="18"/>
      <c r="AC231" s="18"/>
      <c r="AD231" s="18"/>
      <c r="AE231" s="18"/>
      <c r="AF231" s="18"/>
    </row>
    <row r="232" spans="17:32" x14ac:dyDescent="0.15">
      <c r="Q232" s="18"/>
      <c r="R232" s="18"/>
      <c r="S232" s="18"/>
      <c r="T232" s="18"/>
      <c r="U232" s="18"/>
      <c r="V232" s="18"/>
      <c r="W232" s="18"/>
      <c r="X232" s="18"/>
      <c r="Y232" s="18"/>
      <c r="Z232" s="18"/>
      <c r="AA232" s="18"/>
      <c r="AB232" s="18"/>
      <c r="AC232" s="18"/>
      <c r="AD232" s="18"/>
      <c r="AE232" s="18"/>
      <c r="AF232" s="18"/>
    </row>
    <row r="233" spans="17:32" x14ac:dyDescent="0.15">
      <c r="Q233" s="18"/>
      <c r="R233" s="18"/>
      <c r="S233" s="18"/>
      <c r="T233" s="18"/>
      <c r="U233" s="18"/>
      <c r="V233" s="18"/>
      <c r="W233" s="18"/>
      <c r="X233" s="18"/>
      <c r="Y233" s="18"/>
      <c r="Z233" s="18"/>
      <c r="AA233" s="18"/>
      <c r="AB233" s="18"/>
      <c r="AC233" s="18"/>
      <c r="AD233" s="18"/>
      <c r="AE233" s="18"/>
      <c r="AF233" s="18"/>
    </row>
    <row r="234" spans="17:32" x14ac:dyDescent="0.15">
      <c r="Q234" s="18"/>
      <c r="R234" s="18"/>
      <c r="S234" s="18"/>
      <c r="T234" s="18"/>
      <c r="U234" s="18"/>
      <c r="V234" s="18"/>
      <c r="W234" s="18"/>
      <c r="X234" s="18"/>
      <c r="Y234" s="18"/>
      <c r="Z234" s="18"/>
      <c r="AA234" s="18"/>
      <c r="AB234" s="18"/>
      <c r="AC234" s="18"/>
      <c r="AD234" s="18"/>
      <c r="AE234" s="18"/>
      <c r="AF234" s="18"/>
    </row>
    <row r="235" spans="17:32" x14ac:dyDescent="0.15">
      <c r="Q235" s="18"/>
      <c r="R235" s="18"/>
      <c r="S235" s="18"/>
      <c r="T235" s="18"/>
      <c r="U235" s="18"/>
      <c r="V235" s="18"/>
      <c r="W235" s="18"/>
      <c r="X235" s="18"/>
      <c r="Y235" s="18"/>
      <c r="Z235" s="18"/>
      <c r="AA235" s="18"/>
      <c r="AB235" s="18"/>
      <c r="AC235" s="18"/>
      <c r="AD235" s="18"/>
      <c r="AE235" s="18"/>
      <c r="AF235" s="18"/>
    </row>
    <row r="236" spans="17:32" x14ac:dyDescent="0.15">
      <c r="Q236" s="18"/>
      <c r="R236" s="18"/>
      <c r="S236" s="18"/>
      <c r="T236" s="18"/>
      <c r="U236" s="18"/>
      <c r="V236" s="18"/>
      <c r="W236" s="18"/>
      <c r="X236" s="18"/>
      <c r="Y236" s="18"/>
      <c r="Z236" s="18"/>
      <c r="AA236" s="18"/>
      <c r="AB236" s="18"/>
      <c r="AC236" s="18"/>
      <c r="AD236" s="18"/>
      <c r="AE236" s="18"/>
      <c r="AF236" s="18"/>
    </row>
    <row r="237" spans="17:32" x14ac:dyDescent="0.15">
      <c r="Q237" s="18"/>
      <c r="R237" s="18"/>
      <c r="S237" s="18"/>
      <c r="T237" s="18"/>
      <c r="U237" s="18"/>
      <c r="V237" s="18"/>
      <c r="W237" s="18"/>
      <c r="X237" s="18"/>
      <c r="Y237" s="18"/>
      <c r="Z237" s="18"/>
      <c r="AA237" s="18"/>
      <c r="AB237" s="18"/>
      <c r="AC237" s="18"/>
      <c r="AD237" s="18"/>
      <c r="AE237" s="18"/>
      <c r="AF237" s="18"/>
    </row>
    <row r="238" spans="17:32" x14ac:dyDescent="0.15">
      <c r="Q238" s="18"/>
      <c r="R238" s="18"/>
      <c r="S238" s="18"/>
      <c r="T238" s="18"/>
      <c r="U238" s="18"/>
      <c r="V238" s="18"/>
      <c r="W238" s="18"/>
      <c r="X238" s="18"/>
      <c r="Y238" s="18"/>
      <c r="Z238" s="18"/>
      <c r="AA238" s="18"/>
      <c r="AB238" s="18"/>
      <c r="AC238" s="18"/>
      <c r="AD238" s="18"/>
      <c r="AE238" s="18"/>
      <c r="AF238" s="18"/>
    </row>
    <row r="239" spans="17:32" x14ac:dyDescent="0.15">
      <c r="Q239" s="18"/>
      <c r="R239" s="18"/>
      <c r="S239" s="18"/>
      <c r="T239" s="18"/>
      <c r="U239" s="18"/>
      <c r="V239" s="18"/>
      <c r="W239" s="18"/>
      <c r="X239" s="18"/>
      <c r="Y239" s="18"/>
      <c r="Z239" s="18"/>
      <c r="AA239" s="18"/>
      <c r="AB239" s="18"/>
      <c r="AC239" s="18"/>
      <c r="AD239" s="18"/>
      <c r="AE239" s="18"/>
      <c r="AF239" s="18"/>
    </row>
    <row r="240" spans="17:32" x14ac:dyDescent="0.15">
      <c r="Q240" s="18"/>
      <c r="R240" s="18"/>
      <c r="S240" s="18"/>
      <c r="T240" s="18"/>
      <c r="U240" s="18"/>
      <c r="V240" s="18"/>
      <c r="W240" s="18"/>
      <c r="X240" s="18"/>
      <c r="Y240" s="18"/>
      <c r="Z240" s="18"/>
      <c r="AA240" s="18"/>
      <c r="AB240" s="18"/>
      <c r="AC240" s="18"/>
      <c r="AD240" s="18"/>
      <c r="AE240" s="18"/>
      <c r="AF240" s="18"/>
    </row>
    <row r="241" spans="17:32" x14ac:dyDescent="0.15">
      <c r="Q241" s="18"/>
      <c r="R241" s="18"/>
      <c r="S241" s="18"/>
      <c r="T241" s="18"/>
      <c r="U241" s="18"/>
      <c r="V241" s="18"/>
      <c r="W241" s="18"/>
      <c r="X241" s="18"/>
      <c r="Y241" s="18"/>
      <c r="Z241" s="18"/>
      <c r="AA241" s="18"/>
      <c r="AB241" s="18"/>
      <c r="AC241" s="18"/>
      <c r="AD241" s="18"/>
      <c r="AE241" s="18"/>
      <c r="AF241" s="18"/>
    </row>
    <row r="242" spans="17:32" x14ac:dyDescent="0.15">
      <c r="Q242" s="18"/>
      <c r="R242" s="18"/>
      <c r="S242" s="18"/>
      <c r="T242" s="18"/>
      <c r="U242" s="18"/>
      <c r="V242" s="18"/>
      <c r="W242" s="18"/>
      <c r="X242" s="18"/>
      <c r="Y242" s="18"/>
      <c r="Z242" s="18"/>
      <c r="AA242" s="18"/>
      <c r="AB242" s="18"/>
      <c r="AC242" s="18"/>
      <c r="AD242" s="18"/>
      <c r="AE242" s="18"/>
      <c r="AF242" s="18"/>
    </row>
    <row r="243" spans="17:32" x14ac:dyDescent="0.15">
      <c r="Q243" s="18"/>
      <c r="R243" s="18"/>
      <c r="S243" s="18"/>
      <c r="T243" s="18"/>
      <c r="U243" s="18"/>
      <c r="V243" s="18"/>
      <c r="W243" s="18"/>
      <c r="X243" s="18"/>
      <c r="Y243" s="18"/>
      <c r="Z243" s="18"/>
      <c r="AA243" s="18"/>
      <c r="AB243" s="18"/>
      <c r="AC243" s="18"/>
      <c r="AD243" s="18"/>
      <c r="AE243" s="18"/>
      <c r="AF243" s="18"/>
    </row>
    <row r="244" spans="17:32" x14ac:dyDescent="0.15">
      <c r="Q244" s="18"/>
      <c r="R244" s="18"/>
      <c r="S244" s="18"/>
      <c r="T244" s="18"/>
      <c r="U244" s="18"/>
      <c r="V244" s="18"/>
      <c r="W244" s="18"/>
      <c r="X244" s="18"/>
      <c r="Y244" s="18"/>
      <c r="Z244" s="18"/>
      <c r="AA244" s="18"/>
      <c r="AB244" s="18"/>
      <c r="AC244" s="18"/>
      <c r="AD244" s="18"/>
      <c r="AE244" s="18"/>
      <c r="AF244" s="18"/>
    </row>
    <row r="245" spans="17:32" x14ac:dyDescent="0.15">
      <c r="Q245" s="18"/>
      <c r="R245" s="18"/>
      <c r="S245" s="18"/>
      <c r="T245" s="18"/>
      <c r="U245" s="18"/>
      <c r="V245" s="18"/>
      <c r="W245" s="18"/>
      <c r="X245" s="18"/>
      <c r="Y245" s="18"/>
      <c r="Z245" s="18"/>
      <c r="AA245" s="18"/>
      <c r="AB245" s="18"/>
      <c r="AC245" s="18"/>
      <c r="AD245" s="18"/>
      <c r="AE245" s="18"/>
      <c r="AF245" s="18"/>
    </row>
    <row r="246" spans="17:32" x14ac:dyDescent="0.15">
      <c r="Q246" s="18"/>
      <c r="R246" s="18"/>
      <c r="S246" s="18"/>
      <c r="T246" s="18"/>
      <c r="U246" s="18"/>
      <c r="V246" s="18"/>
      <c r="W246" s="18"/>
      <c r="X246" s="18"/>
      <c r="Y246" s="18"/>
      <c r="Z246" s="18"/>
      <c r="AA246" s="18"/>
      <c r="AB246" s="18"/>
      <c r="AC246" s="18"/>
      <c r="AD246" s="18"/>
      <c r="AE246" s="18"/>
      <c r="AF246" s="18"/>
    </row>
    <row r="247" spans="17:32" x14ac:dyDescent="0.15">
      <c r="Q247" s="18"/>
      <c r="R247" s="18"/>
      <c r="S247" s="18"/>
      <c r="T247" s="18"/>
      <c r="U247" s="18"/>
      <c r="V247" s="18"/>
      <c r="W247" s="18"/>
      <c r="X247" s="18"/>
      <c r="Y247" s="18"/>
      <c r="Z247" s="18"/>
      <c r="AA247" s="18"/>
      <c r="AB247" s="18"/>
      <c r="AC247" s="18"/>
      <c r="AD247" s="18"/>
      <c r="AE247" s="18"/>
      <c r="AF247" s="18"/>
    </row>
    <row r="248" spans="17:32" x14ac:dyDescent="0.15">
      <c r="Q248" s="18"/>
      <c r="R248" s="18"/>
      <c r="S248" s="18"/>
      <c r="T248" s="18"/>
      <c r="U248" s="18"/>
      <c r="V248" s="18"/>
      <c r="W248" s="18"/>
      <c r="X248" s="18"/>
      <c r="Y248" s="18"/>
      <c r="Z248" s="18"/>
      <c r="AA248" s="18"/>
      <c r="AB248" s="18"/>
      <c r="AC248" s="18"/>
      <c r="AD248" s="18"/>
      <c r="AE248" s="18"/>
      <c r="AF248" s="18"/>
    </row>
    <row r="249" spans="17:32" x14ac:dyDescent="0.15">
      <c r="Q249" s="18"/>
      <c r="R249" s="18"/>
      <c r="S249" s="18"/>
      <c r="T249" s="18"/>
      <c r="U249" s="18"/>
      <c r="V249" s="18"/>
      <c r="W249" s="18"/>
      <c r="X249" s="18"/>
      <c r="Y249" s="18"/>
      <c r="Z249" s="18"/>
      <c r="AA249" s="18"/>
      <c r="AB249" s="18"/>
      <c r="AC249" s="18"/>
      <c r="AD249" s="18"/>
      <c r="AE249" s="18"/>
      <c r="AF249" s="18"/>
    </row>
    <row r="250" spans="17:32" x14ac:dyDescent="0.15">
      <c r="Q250" s="18"/>
      <c r="R250" s="18"/>
      <c r="S250" s="18"/>
      <c r="T250" s="18"/>
      <c r="U250" s="18"/>
      <c r="V250" s="18"/>
      <c r="W250" s="18"/>
      <c r="X250" s="18"/>
      <c r="Y250" s="18"/>
      <c r="Z250" s="18"/>
      <c r="AA250" s="18"/>
      <c r="AB250" s="18"/>
      <c r="AC250" s="18"/>
      <c r="AD250" s="18"/>
      <c r="AE250" s="18"/>
      <c r="AF250" s="18"/>
    </row>
    <row r="251" spans="17:32" x14ac:dyDescent="0.15">
      <c r="Q251" s="18"/>
      <c r="R251" s="18"/>
      <c r="S251" s="18"/>
      <c r="T251" s="18"/>
      <c r="U251" s="18"/>
      <c r="V251" s="18"/>
      <c r="W251" s="18"/>
      <c r="X251" s="18"/>
      <c r="Y251" s="18"/>
      <c r="Z251" s="18"/>
      <c r="AA251" s="18"/>
      <c r="AB251" s="18"/>
      <c r="AC251" s="18"/>
      <c r="AD251" s="18"/>
      <c r="AE251" s="18"/>
      <c r="AF251" s="18"/>
    </row>
    <row r="252" spans="17:32" x14ac:dyDescent="0.15">
      <c r="Q252" s="18"/>
      <c r="R252" s="18"/>
      <c r="S252" s="18"/>
      <c r="T252" s="18"/>
      <c r="U252" s="18"/>
      <c r="V252" s="18"/>
      <c r="W252" s="18"/>
      <c r="X252" s="18"/>
      <c r="Y252" s="18"/>
      <c r="Z252" s="18"/>
      <c r="AA252" s="18"/>
      <c r="AB252" s="18"/>
      <c r="AC252" s="18"/>
      <c r="AD252" s="18"/>
      <c r="AE252" s="18"/>
      <c r="AF252" s="18"/>
    </row>
    <row r="253" spans="17:32" x14ac:dyDescent="0.15">
      <c r="Q253" s="18"/>
      <c r="R253" s="18"/>
      <c r="S253" s="18"/>
      <c r="T253" s="18"/>
      <c r="U253" s="18"/>
      <c r="V253" s="18"/>
      <c r="W253" s="18"/>
      <c r="X253" s="18"/>
      <c r="Y253" s="18"/>
      <c r="Z253" s="18"/>
      <c r="AA253" s="18"/>
      <c r="AB253" s="18"/>
      <c r="AC253" s="18"/>
      <c r="AD253" s="18"/>
      <c r="AE253" s="18"/>
      <c r="AF253" s="18"/>
    </row>
    <row r="254" spans="17:32" x14ac:dyDescent="0.15">
      <c r="Q254" s="18"/>
      <c r="R254" s="18"/>
      <c r="S254" s="18"/>
      <c r="T254" s="18"/>
      <c r="U254" s="18"/>
      <c r="V254" s="18"/>
      <c r="W254" s="18"/>
      <c r="X254" s="18"/>
      <c r="Y254" s="18"/>
      <c r="Z254" s="18"/>
      <c r="AA254" s="18"/>
      <c r="AB254" s="18"/>
      <c r="AC254" s="18"/>
      <c r="AD254" s="18"/>
      <c r="AE254" s="18"/>
      <c r="AF254" s="18"/>
    </row>
    <row r="255" spans="17:32" x14ac:dyDescent="0.15">
      <c r="Q255" s="18"/>
      <c r="R255" s="18"/>
      <c r="S255" s="18"/>
      <c r="T255" s="18"/>
      <c r="U255" s="18"/>
      <c r="V255" s="18"/>
      <c r="W255" s="18"/>
      <c r="X255" s="18"/>
      <c r="Y255" s="18"/>
      <c r="Z255" s="18"/>
      <c r="AA255" s="18"/>
      <c r="AB255" s="18"/>
      <c r="AC255" s="18"/>
      <c r="AD255" s="18"/>
      <c r="AE255" s="18"/>
      <c r="AF255" s="18"/>
    </row>
    <row r="256" spans="17:32" x14ac:dyDescent="0.15">
      <c r="Q256" s="18"/>
      <c r="R256" s="18"/>
      <c r="S256" s="18"/>
      <c r="T256" s="18"/>
      <c r="U256" s="18"/>
      <c r="V256" s="18"/>
      <c r="W256" s="18"/>
      <c r="X256" s="18"/>
      <c r="Y256" s="18"/>
      <c r="Z256" s="18"/>
      <c r="AA256" s="18"/>
      <c r="AB256" s="18"/>
      <c r="AC256" s="18"/>
      <c r="AD256" s="18"/>
      <c r="AE256" s="18"/>
      <c r="AF256" s="18"/>
    </row>
    <row r="257" spans="17:32" x14ac:dyDescent="0.15">
      <c r="Q257" s="18"/>
      <c r="R257" s="18"/>
      <c r="S257" s="18"/>
      <c r="T257" s="18"/>
      <c r="U257" s="18"/>
      <c r="V257" s="18"/>
      <c r="W257" s="18"/>
      <c r="X257" s="18"/>
      <c r="Y257" s="18"/>
      <c r="Z257" s="18"/>
      <c r="AA257" s="18"/>
      <c r="AB257" s="18"/>
      <c r="AC257" s="18"/>
      <c r="AD257" s="18"/>
      <c r="AE257" s="18"/>
      <c r="AF257" s="18"/>
    </row>
    <row r="258" spans="17:32" x14ac:dyDescent="0.15">
      <c r="Q258" s="18"/>
      <c r="R258" s="18"/>
      <c r="S258" s="18"/>
      <c r="T258" s="18"/>
      <c r="U258" s="18"/>
      <c r="V258" s="18"/>
      <c r="W258" s="18"/>
      <c r="X258" s="18"/>
      <c r="Y258" s="18"/>
      <c r="Z258" s="18"/>
      <c r="AA258" s="18"/>
      <c r="AB258" s="18"/>
      <c r="AC258" s="18"/>
      <c r="AD258" s="18"/>
      <c r="AE258" s="18"/>
      <c r="AF258" s="18"/>
    </row>
    <row r="259" spans="17:32" x14ac:dyDescent="0.15">
      <c r="Q259" s="18"/>
      <c r="R259" s="18"/>
      <c r="S259" s="18"/>
      <c r="T259" s="18"/>
      <c r="U259" s="18"/>
      <c r="V259" s="18"/>
      <c r="W259" s="18"/>
      <c r="X259" s="18"/>
      <c r="Y259" s="18"/>
      <c r="Z259" s="18"/>
      <c r="AA259" s="18"/>
      <c r="AB259" s="18"/>
      <c r="AC259" s="18"/>
      <c r="AD259" s="18"/>
      <c r="AE259" s="18"/>
      <c r="AF259" s="18"/>
    </row>
    <row r="260" spans="17:32" x14ac:dyDescent="0.15">
      <c r="Q260" s="18"/>
      <c r="R260" s="18"/>
      <c r="S260" s="18"/>
      <c r="T260" s="18"/>
      <c r="U260" s="18"/>
      <c r="V260" s="18"/>
      <c r="W260" s="18"/>
      <c r="X260" s="18"/>
      <c r="Y260" s="18"/>
      <c r="Z260" s="18"/>
      <c r="AA260" s="18"/>
      <c r="AB260" s="18"/>
      <c r="AC260" s="18"/>
      <c r="AD260" s="18"/>
      <c r="AE260" s="18"/>
      <c r="AF260" s="18"/>
    </row>
    <row r="261" spans="17:32" x14ac:dyDescent="0.15">
      <c r="Q261" s="18"/>
      <c r="R261" s="18"/>
      <c r="S261" s="18"/>
      <c r="T261" s="18"/>
      <c r="U261" s="18"/>
      <c r="V261" s="18"/>
      <c r="W261" s="18"/>
      <c r="X261" s="18"/>
      <c r="Y261" s="18"/>
      <c r="Z261" s="18"/>
      <c r="AA261" s="18"/>
      <c r="AB261" s="18"/>
      <c r="AC261" s="18"/>
      <c r="AD261" s="18"/>
      <c r="AE261" s="18"/>
      <c r="AF261" s="18"/>
    </row>
    <row r="262" spans="17:32" x14ac:dyDescent="0.15">
      <c r="Q262" s="18"/>
      <c r="R262" s="18"/>
      <c r="S262" s="18"/>
      <c r="T262" s="18"/>
      <c r="U262" s="18"/>
      <c r="V262" s="18"/>
      <c r="W262" s="18"/>
      <c r="X262" s="18"/>
      <c r="Y262" s="18"/>
      <c r="Z262" s="18"/>
      <c r="AA262" s="18"/>
      <c r="AB262" s="18"/>
      <c r="AC262" s="18"/>
      <c r="AD262" s="18"/>
      <c r="AE262" s="18"/>
      <c r="AF262" s="18"/>
    </row>
    <row r="263" spans="17:32" x14ac:dyDescent="0.15">
      <c r="Q263" s="18"/>
      <c r="R263" s="18"/>
      <c r="S263" s="18"/>
      <c r="T263" s="18"/>
      <c r="U263" s="18"/>
      <c r="V263" s="18"/>
      <c r="W263" s="18"/>
      <c r="X263" s="18"/>
      <c r="Y263" s="18"/>
      <c r="Z263" s="18"/>
      <c r="AA263" s="18"/>
      <c r="AB263" s="18"/>
      <c r="AC263" s="18"/>
      <c r="AD263" s="18"/>
      <c r="AE263" s="18"/>
      <c r="AF263" s="18"/>
    </row>
    <row r="264" spans="17:32" x14ac:dyDescent="0.15">
      <c r="Q264" s="18"/>
      <c r="R264" s="18"/>
      <c r="S264" s="18"/>
      <c r="T264" s="18"/>
      <c r="U264" s="18"/>
      <c r="V264" s="18"/>
      <c r="W264" s="18"/>
      <c r="X264" s="18"/>
      <c r="Y264" s="18"/>
      <c r="Z264" s="18"/>
      <c r="AA264" s="18"/>
      <c r="AB264" s="18"/>
      <c r="AC264" s="18"/>
      <c r="AD264" s="18"/>
      <c r="AE264" s="18"/>
      <c r="AF264" s="18"/>
    </row>
    <row r="265" spans="17:32" x14ac:dyDescent="0.15">
      <c r="Q265" s="18"/>
      <c r="R265" s="18"/>
      <c r="S265" s="18"/>
      <c r="T265" s="18"/>
      <c r="U265" s="18"/>
      <c r="V265" s="18"/>
      <c r="W265" s="18"/>
      <c r="X265" s="18"/>
      <c r="Y265" s="18"/>
      <c r="Z265" s="18"/>
      <c r="AA265" s="18"/>
      <c r="AB265" s="18"/>
      <c r="AC265" s="18"/>
      <c r="AD265" s="18"/>
      <c r="AE265" s="18"/>
      <c r="AF265" s="18"/>
    </row>
    <row r="266" spans="17:32" x14ac:dyDescent="0.15">
      <c r="Q266" s="18"/>
      <c r="R266" s="18"/>
      <c r="S266" s="18"/>
      <c r="T266" s="18"/>
      <c r="U266" s="18"/>
      <c r="V266" s="18"/>
      <c r="W266" s="18"/>
      <c r="X266" s="18"/>
      <c r="Y266" s="18"/>
      <c r="Z266" s="18"/>
      <c r="AA266" s="18"/>
      <c r="AB266" s="18"/>
      <c r="AC266" s="18"/>
      <c r="AD266" s="18"/>
      <c r="AE266" s="18"/>
      <c r="AF266" s="18"/>
    </row>
    <row r="267" spans="17:32" x14ac:dyDescent="0.15">
      <c r="Q267" s="18"/>
      <c r="R267" s="18"/>
      <c r="S267" s="18"/>
      <c r="T267" s="18"/>
      <c r="U267" s="18"/>
      <c r="V267" s="18"/>
      <c r="W267" s="18"/>
      <c r="X267" s="18"/>
      <c r="Y267" s="18"/>
      <c r="Z267" s="18"/>
      <c r="AA267" s="18"/>
      <c r="AB267" s="18"/>
      <c r="AC267" s="18"/>
      <c r="AD267" s="18"/>
      <c r="AE267" s="18"/>
      <c r="AF267" s="18"/>
    </row>
    <row r="268" spans="17:32" x14ac:dyDescent="0.15">
      <c r="Q268" s="18"/>
      <c r="R268" s="18"/>
      <c r="S268" s="18"/>
      <c r="T268" s="18"/>
      <c r="U268" s="18"/>
      <c r="V268" s="18"/>
      <c r="W268" s="18"/>
      <c r="X268" s="18"/>
      <c r="Y268" s="18"/>
      <c r="Z268" s="18"/>
      <c r="AA268" s="18"/>
      <c r="AB268" s="18"/>
      <c r="AC268" s="18"/>
      <c r="AD268" s="18"/>
      <c r="AE268" s="18"/>
      <c r="AF268" s="18"/>
    </row>
    <row r="269" spans="17:32" x14ac:dyDescent="0.15">
      <c r="Q269" s="18"/>
      <c r="R269" s="18"/>
      <c r="S269" s="18"/>
      <c r="T269" s="18"/>
      <c r="U269" s="18"/>
      <c r="V269" s="18"/>
      <c r="W269" s="18"/>
      <c r="X269" s="18"/>
      <c r="Y269" s="18"/>
      <c r="Z269" s="18"/>
      <c r="AA269" s="18"/>
      <c r="AB269" s="18"/>
      <c r="AC269" s="18"/>
      <c r="AD269" s="18"/>
      <c r="AE269" s="18"/>
      <c r="AF269" s="18"/>
    </row>
    <row r="270" spans="17:32" x14ac:dyDescent="0.15">
      <c r="Q270" s="18"/>
      <c r="R270" s="18"/>
      <c r="S270" s="18"/>
      <c r="T270" s="18"/>
      <c r="U270" s="18"/>
      <c r="V270" s="18"/>
      <c r="W270" s="18"/>
      <c r="X270" s="18"/>
      <c r="Y270" s="18"/>
      <c r="Z270" s="18"/>
      <c r="AA270" s="18"/>
      <c r="AB270" s="18"/>
      <c r="AC270" s="18"/>
      <c r="AD270" s="18"/>
      <c r="AE270" s="18"/>
      <c r="AF270" s="18"/>
    </row>
    <row r="271" spans="17:32" x14ac:dyDescent="0.15">
      <c r="Q271" s="18"/>
      <c r="R271" s="18"/>
      <c r="S271" s="18"/>
      <c r="T271" s="18"/>
      <c r="U271" s="18"/>
      <c r="V271" s="18"/>
      <c r="W271" s="18"/>
      <c r="X271" s="18"/>
      <c r="Y271" s="18"/>
      <c r="Z271" s="18"/>
      <c r="AA271" s="18"/>
      <c r="AB271" s="18"/>
      <c r="AC271" s="18"/>
      <c r="AD271" s="18"/>
      <c r="AE271" s="18"/>
      <c r="AF271" s="18"/>
    </row>
    <row r="272" spans="17:32" x14ac:dyDescent="0.15">
      <c r="Q272" s="18"/>
      <c r="R272" s="18"/>
      <c r="S272" s="18"/>
      <c r="T272" s="18"/>
      <c r="U272" s="18"/>
      <c r="V272" s="18"/>
      <c r="W272" s="18"/>
      <c r="X272" s="18"/>
      <c r="Y272" s="18"/>
      <c r="Z272" s="18"/>
      <c r="AA272" s="18"/>
      <c r="AB272" s="18"/>
      <c r="AC272" s="18"/>
      <c r="AD272" s="18"/>
      <c r="AE272" s="18"/>
      <c r="AF272" s="18"/>
    </row>
    <row r="273" spans="17:32" x14ac:dyDescent="0.15">
      <c r="Q273" s="18"/>
      <c r="R273" s="18"/>
      <c r="S273" s="18"/>
      <c r="T273" s="18"/>
      <c r="U273" s="18"/>
      <c r="V273" s="18"/>
      <c r="W273" s="18"/>
      <c r="X273" s="18"/>
      <c r="Y273" s="18"/>
      <c r="Z273" s="18"/>
      <c r="AA273" s="18"/>
      <c r="AB273" s="18"/>
      <c r="AC273" s="18"/>
      <c r="AD273" s="18"/>
      <c r="AE273" s="18"/>
      <c r="AF273" s="18"/>
    </row>
    <row r="274" spans="17:32" x14ac:dyDescent="0.15">
      <c r="Q274" s="18"/>
      <c r="R274" s="18"/>
      <c r="S274" s="18"/>
      <c r="T274" s="18"/>
      <c r="U274" s="18"/>
      <c r="V274" s="18"/>
      <c r="W274" s="18"/>
      <c r="X274" s="18"/>
      <c r="Y274" s="18"/>
      <c r="Z274" s="18"/>
      <c r="AA274" s="18"/>
      <c r="AB274" s="18"/>
      <c r="AC274" s="18"/>
      <c r="AD274" s="18"/>
      <c r="AE274" s="18"/>
      <c r="AF274" s="18"/>
    </row>
    <row r="275" spans="17:32" x14ac:dyDescent="0.15">
      <c r="Q275" s="18"/>
      <c r="R275" s="18"/>
      <c r="S275" s="18"/>
      <c r="T275" s="18"/>
      <c r="U275" s="18"/>
      <c r="V275" s="18"/>
      <c r="W275" s="18"/>
      <c r="X275" s="18"/>
      <c r="Y275" s="18"/>
      <c r="Z275" s="18"/>
      <c r="AA275" s="18"/>
      <c r="AB275" s="18"/>
      <c r="AC275" s="18"/>
      <c r="AD275" s="18"/>
      <c r="AE275" s="18"/>
      <c r="AF275" s="18"/>
    </row>
    <row r="276" spans="17:32" x14ac:dyDescent="0.15">
      <c r="Q276" s="18"/>
      <c r="R276" s="18"/>
      <c r="S276" s="18"/>
      <c r="T276" s="18"/>
      <c r="U276" s="18"/>
      <c r="V276" s="18"/>
      <c r="W276" s="18"/>
      <c r="X276" s="18"/>
      <c r="Y276" s="18"/>
      <c r="Z276" s="18"/>
      <c r="AA276" s="18"/>
      <c r="AB276" s="18"/>
      <c r="AC276" s="18"/>
      <c r="AD276" s="18"/>
      <c r="AE276" s="18"/>
      <c r="AF276" s="18"/>
    </row>
    <row r="277" spans="17:32" x14ac:dyDescent="0.15">
      <c r="Q277" s="18"/>
      <c r="R277" s="18"/>
      <c r="S277" s="18"/>
      <c r="T277" s="18"/>
      <c r="U277" s="18"/>
      <c r="V277" s="18"/>
      <c r="W277" s="18"/>
      <c r="X277" s="18"/>
      <c r="Y277" s="18"/>
      <c r="Z277" s="18"/>
      <c r="AA277" s="18"/>
      <c r="AB277" s="18"/>
      <c r="AC277" s="18"/>
      <c r="AD277" s="18"/>
      <c r="AE277" s="18"/>
      <c r="AF277" s="18"/>
    </row>
    <row r="278" spans="17:32" x14ac:dyDescent="0.15">
      <c r="Q278" s="18"/>
      <c r="R278" s="18"/>
      <c r="S278" s="18"/>
      <c r="T278" s="18"/>
      <c r="U278" s="18"/>
      <c r="V278" s="18"/>
      <c r="W278" s="18"/>
      <c r="X278" s="18"/>
      <c r="Y278" s="18"/>
      <c r="Z278" s="18"/>
      <c r="AA278" s="18"/>
      <c r="AB278" s="18"/>
      <c r="AC278" s="18"/>
      <c r="AD278" s="18"/>
      <c r="AE278" s="18"/>
      <c r="AF278" s="18"/>
    </row>
    <row r="279" spans="17:32" x14ac:dyDescent="0.15">
      <c r="Q279" s="18"/>
      <c r="R279" s="18"/>
      <c r="S279" s="18"/>
      <c r="T279" s="18"/>
      <c r="U279" s="18"/>
      <c r="V279" s="18"/>
      <c r="W279" s="18"/>
      <c r="X279" s="18"/>
      <c r="Y279" s="18"/>
      <c r="Z279" s="18"/>
      <c r="AA279" s="18"/>
      <c r="AB279" s="18"/>
      <c r="AC279" s="18"/>
      <c r="AD279" s="18"/>
      <c r="AE279" s="18"/>
      <c r="AF279" s="18"/>
    </row>
    <row r="280" spans="17:32" x14ac:dyDescent="0.15">
      <c r="Q280" s="18"/>
      <c r="R280" s="18"/>
      <c r="S280" s="18"/>
      <c r="T280" s="18"/>
      <c r="U280" s="18"/>
      <c r="V280" s="18"/>
      <c r="W280" s="18"/>
      <c r="X280" s="18"/>
      <c r="Y280" s="18"/>
      <c r="Z280" s="18"/>
      <c r="AA280" s="18"/>
      <c r="AB280" s="18"/>
      <c r="AC280" s="18"/>
      <c r="AD280" s="18"/>
      <c r="AE280" s="18"/>
      <c r="AF280" s="18"/>
    </row>
    <row r="281" spans="17:32" x14ac:dyDescent="0.15">
      <c r="Q281" s="18"/>
      <c r="R281" s="18"/>
      <c r="S281" s="18"/>
      <c r="T281" s="18"/>
      <c r="U281" s="18"/>
      <c r="V281" s="18"/>
      <c r="W281" s="18"/>
      <c r="X281" s="18"/>
      <c r="Y281" s="18"/>
      <c r="Z281" s="18"/>
      <c r="AA281" s="18"/>
      <c r="AB281" s="18"/>
      <c r="AC281" s="18"/>
      <c r="AD281" s="18"/>
      <c r="AE281" s="18"/>
      <c r="AF281" s="18"/>
    </row>
    <row r="282" spans="17:32" x14ac:dyDescent="0.15">
      <c r="Q282" s="18"/>
      <c r="R282" s="18"/>
      <c r="S282" s="18"/>
      <c r="T282" s="18"/>
      <c r="U282" s="18"/>
      <c r="V282" s="18"/>
      <c r="W282" s="18"/>
      <c r="X282" s="18"/>
      <c r="Y282" s="18"/>
      <c r="Z282" s="18"/>
      <c r="AA282" s="18"/>
      <c r="AB282" s="18"/>
      <c r="AC282" s="18"/>
      <c r="AD282" s="18"/>
      <c r="AE282" s="18"/>
      <c r="AF282" s="18"/>
    </row>
    <row r="283" spans="17:32" x14ac:dyDescent="0.15">
      <c r="Q283" s="18"/>
      <c r="R283" s="18"/>
      <c r="S283" s="18"/>
      <c r="T283" s="18"/>
      <c r="U283" s="18"/>
      <c r="V283" s="18"/>
      <c r="W283" s="18"/>
      <c r="X283" s="18"/>
      <c r="Y283" s="18"/>
      <c r="Z283" s="18"/>
      <c r="AA283" s="18"/>
      <c r="AB283" s="18"/>
      <c r="AC283" s="18"/>
      <c r="AD283" s="18"/>
      <c r="AE283" s="18"/>
      <c r="AF283" s="18"/>
    </row>
    <row r="284" spans="17:32" x14ac:dyDescent="0.15">
      <c r="Q284" s="18"/>
      <c r="R284" s="18"/>
      <c r="S284" s="18"/>
      <c r="T284" s="18"/>
      <c r="U284" s="18"/>
      <c r="V284" s="18"/>
      <c r="W284" s="18"/>
      <c r="X284" s="18"/>
      <c r="Y284" s="18"/>
      <c r="Z284" s="18"/>
      <c r="AA284" s="18"/>
      <c r="AB284" s="18"/>
      <c r="AC284" s="18"/>
      <c r="AD284" s="18"/>
      <c r="AE284" s="18"/>
      <c r="AF284" s="18"/>
    </row>
    <row r="285" spans="17:32" x14ac:dyDescent="0.15">
      <c r="Q285" s="18"/>
      <c r="R285" s="18"/>
      <c r="S285" s="18"/>
      <c r="T285" s="18"/>
      <c r="U285" s="18"/>
      <c r="V285" s="18"/>
      <c r="W285" s="18"/>
      <c r="X285" s="18"/>
      <c r="Y285" s="18"/>
      <c r="Z285" s="18"/>
      <c r="AA285" s="18"/>
      <c r="AB285" s="18"/>
      <c r="AC285" s="18"/>
      <c r="AD285" s="18"/>
      <c r="AE285" s="18"/>
      <c r="AF285" s="18"/>
    </row>
    <row r="286" spans="17:32" x14ac:dyDescent="0.15">
      <c r="Q286" s="18"/>
      <c r="R286" s="18"/>
      <c r="S286" s="18"/>
      <c r="T286" s="18"/>
      <c r="U286" s="18"/>
      <c r="V286" s="18"/>
      <c r="W286" s="18"/>
      <c r="X286" s="18"/>
      <c r="Y286" s="18"/>
      <c r="Z286" s="18"/>
      <c r="AA286" s="18"/>
      <c r="AB286" s="18"/>
      <c r="AC286" s="18"/>
      <c r="AD286" s="18"/>
      <c r="AE286" s="18"/>
      <c r="AF286" s="18"/>
    </row>
    <row r="287" spans="17:32" x14ac:dyDescent="0.15">
      <c r="Q287" s="18"/>
      <c r="R287" s="18"/>
      <c r="S287" s="18"/>
      <c r="T287" s="18"/>
      <c r="U287" s="18"/>
      <c r="V287" s="18"/>
      <c r="W287" s="18"/>
      <c r="X287" s="18"/>
      <c r="Y287" s="18"/>
      <c r="Z287" s="18"/>
      <c r="AA287" s="18"/>
      <c r="AB287" s="18"/>
      <c r="AC287" s="18"/>
      <c r="AD287" s="18"/>
      <c r="AE287" s="18"/>
      <c r="AF287" s="18"/>
    </row>
    <row r="288" spans="17:32" x14ac:dyDescent="0.15">
      <c r="Q288" s="18"/>
      <c r="R288" s="18"/>
      <c r="S288" s="18"/>
      <c r="T288" s="18"/>
      <c r="U288" s="18"/>
      <c r="V288" s="18"/>
      <c r="W288" s="18"/>
      <c r="X288" s="18"/>
      <c r="Y288" s="18"/>
      <c r="Z288" s="18"/>
      <c r="AA288" s="18"/>
      <c r="AB288" s="18"/>
      <c r="AC288" s="18"/>
      <c r="AD288" s="18"/>
      <c r="AE288" s="18"/>
      <c r="AF288" s="18"/>
    </row>
    <row r="289" spans="17:32" x14ac:dyDescent="0.15">
      <c r="Q289" s="18"/>
      <c r="R289" s="18"/>
      <c r="S289" s="18"/>
      <c r="T289" s="18"/>
      <c r="U289" s="18"/>
      <c r="V289" s="18"/>
      <c r="W289" s="18"/>
      <c r="X289" s="18"/>
      <c r="Y289" s="18"/>
      <c r="Z289" s="18"/>
      <c r="AA289" s="18"/>
      <c r="AB289" s="18"/>
      <c r="AC289" s="18"/>
      <c r="AD289" s="18"/>
      <c r="AE289" s="18"/>
      <c r="AF289" s="18"/>
    </row>
    <row r="290" spans="17:32" x14ac:dyDescent="0.15">
      <c r="Q290" s="18"/>
      <c r="R290" s="18"/>
      <c r="S290" s="18"/>
      <c r="T290" s="18"/>
      <c r="U290" s="18"/>
      <c r="V290" s="18"/>
      <c r="W290" s="18"/>
      <c r="X290" s="18"/>
      <c r="Y290" s="18"/>
      <c r="Z290" s="18"/>
      <c r="AA290" s="18"/>
      <c r="AB290" s="18"/>
      <c r="AC290" s="18"/>
      <c r="AD290" s="18"/>
      <c r="AE290" s="18"/>
      <c r="AF290" s="18"/>
    </row>
    <row r="291" spans="17:32" x14ac:dyDescent="0.15">
      <c r="Q291" s="18"/>
      <c r="R291" s="18"/>
      <c r="S291" s="18"/>
      <c r="T291" s="18"/>
      <c r="U291" s="18"/>
      <c r="V291" s="18"/>
      <c r="W291" s="18"/>
      <c r="X291" s="18"/>
      <c r="Y291" s="18"/>
      <c r="Z291" s="18"/>
      <c r="AA291" s="18"/>
      <c r="AB291" s="18"/>
      <c r="AC291" s="18"/>
      <c r="AD291" s="18"/>
      <c r="AE291" s="18"/>
      <c r="AF291" s="18"/>
    </row>
    <row r="292" spans="17:32" x14ac:dyDescent="0.15">
      <c r="Q292" s="18"/>
      <c r="R292" s="18"/>
      <c r="S292" s="18"/>
      <c r="T292" s="18"/>
      <c r="U292" s="18"/>
      <c r="V292" s="18"/>
      <c r="W292" s="18"/>
      <c r="X292" s="18"/>
      <c r="Y292" s="18"/>
      <c r="Z292" s="18"/>
      <c r="AA292" s="18"/>
      <c r="AB292" s="18"/>
      <c r="AC292" s="18"/>
      <c r="AD292" s="18"/>
      <c r="AE292" s="18"/>
      <c r="AF292" s="18"/>
    </row>
    <row r="293" spans="17:32" x14ac:dyDescent="0.15">
      <c r="Q293" s="18"/>
      <c r="R293" s="18"/>
      <c r="S293" s="18"/>
      <c r="T293" s="18"/>
      <c r="U293" s="18"/>
      <c r="V293" s="18"/>
      <c r="W293" s="18"/>
      <c r="X293" s="18"/>
      <c r="Y293" s="18"/>
      <c r="Z293" s="18"/>
      <c r="AA293" s="18"/>
      <c r="AB293" s="18"/>
      <c r="AC293" s="18"/>
      <c r="AD293" s="18"/>
      <c r="AE293" s="18"/>
      <c r="AF293" s="18"/>
    </row>
    <row r="294" spans="17:32" x14ac:dyDescent="0.15">
      <c r="Q294" s="18"/>
      <c r="R294" s="18"/>
      <c r="S294" s="18"/>
      <c r="T294" s="18"/>
      <c r="U294" s="18"/>
      <c r="V294" s="18"/>
      <c r="W294" s="18"/>
      <c r="X294" s="18"/>
      <c r="Y294" s="18"/>
      <c r="Z294" s="18"/>
      <c r="AA294" s="18"/>
      <c r="AB294" s="18"/>
      <c r="AC294" s="18"/>
      <c r="AD294" s="18"/>
      <c r="AE294" s="18"/>
      <c r="AF294" s="18"/>
    </row>
    <row r="295" spans="17:32" x14ac:dyDescent="0.15">
      <c r="Q295" s="18"/>
      <c r="R295" s="18"/>
      <c r="S295" s="18"/>
      <c r="T295" s="18"/>
      <c r="U295" s="18"/>
      <c r="V295" s="18"/>
      <c r="W295" s="18"/>
      <c r="X295" s="18"/>
      <c r="Y295" s="18"/>
      <c r="Z295" s="18"/>
      <c r="AA295" s="18"/>
      <c r="AB295" s="18"/>
      <c r="AC295" s="18"/>
      <c r="AD295" s="18"/>
      <c r="AE295" s="18"/>
      <c r="AF295" s="18"/>
    </row>
    <row r="296" spans="17:32" x14ac:dyDescent="0.15">
      <c r="Q296" s="18"/>
      <c r="R296" s="18"/>
      <c r="S296" s="18"/>
      <c r="T296" s="18"/>
      <c r="U296" s="18"/>
      <c r="V296" s="18"/>
      <c r="W296" s="18"/>
      <c r="X296" s="18"/>
      <c r="Y296" s="18"/>
      <c r="Z296" s="18"/>
      <c r="AA296" s="18"/>
      <c r="AB296" s="18"/>
      <c r="AC296" s="18"/>
      <c r="AD296" s="18"/>
      <c r="AE296" s="18"/>
      <c r="AF296" s="18"/>
    </row>
    <row r="297" spans="17:32" x14ac:dyDescent="0.15">
      <c r="Q297" s="18"/>
      <c r="R297" s="18"/>
      <c r="S297" s="18"/>
      <c r="T297" s="18"/>
      <c r="U297" s="18"/>
      <c r="V297" s="18"/>
      <c r="W297" s="18"/>
      <c r="X297" s="18"/>
      <c r="Y297" s="18"/>
      <c r="Z297" s="18"/>
      <c r="AA297" s="18"/>
      <c r="AB297" s="18"/>
      <c r="AC297" s="18"/>
      <c r="AD297" s="18"/>
      <c r="AE297" s="18"/>
      <c r="AF297" s="18"/>
    </row>
    <row r="298" spans="17:32" x14ac:dyDescent="0.15">
      <c r="Q298" s="18"/>
      <c r="R298" s="18"/>
      <c r="S298" s="18"/>
      <c r="T298" s="18"/>
      <c r="U298" s="18"/>
      <c r="V298" s="18"/>
      <c r="W298" s="18"/>
      <c r="X298" s="18"/>
      <c r="Y298" s="18"/>
      <c r="Z298" s="18"/>
      <c r="AA298" s="18"/>
      <c r="AB298" s="18"/>
      <c r="AC298" s="18"/>
      <c r="AD298" s="18"/>
      <c r="AE298" s="18"/>
      <c r="AF298" s="18"/>
    </row>
    <row r="299" spans="17:32" x14ac:dyDescent="0.15">
      <c r="Q299" s="18"/>
      <c r="R299" s="18"/>
      <c r="S299" s="18"/>
      <c r="T299" s="18"/>
      <c r="U299" s="18"/>
      <c r="V299" s="18"/>
      <c r="W299" s="18"/>
      <c r="X299" s="18"/>
      <c r="Y299" s="18"/>
      <c r="Z299" s="18"/>
      <c r="AA299" s="18"/>
      <c r="AB299" s="18"/>
      <c r="AC299" s="18"/>
      <c r="AD299" s="18"/>
      <c r="AE299" s="18"/>
      <c r="AF299" s="18"/>
    </row>
    <row r="300" spans="17:32" x14ac:dyDescent="0.15">
      <c r="Q300" s="18"/>
      <c r="R300" s="18"/>
      <c r="S300" s="18"/>
      <c r="T300" s="18"/>
      <c r="U300" s="18"/>
      <c r="V300" s="18"/>
      <c r="W300" s="18"/>
      <c r="X300" s="18"/>
      <c r="Y300" s="18"/>
      <c r="Z300" s="18"/>
      <c r="AA300" s="18"/>
      <c r="AB300" s="18"/>
      <c r="AC300" s="18"/>
      <c r="AD300" s="18"/>
      <c r="AE300" s="18"/>
      <c r="AF300" s="18"/>
    </row>
    <row r="301" spans="17:32" x14ac:dyDescent="0.15">
      <c r="Q301" s="18"/>
      <c r="R301" s="18"/>
      <c r="S301" s="18"/>
      <c r="T301" s="18"/>
      <c r="U301" s="18"/>
      <c r="V301" s="18"/>
      <c r="W301" s="18"/>
      <c r="X301" s="18"/>
      <c r="Y301" s="18"/>
      <c r="Z301" s="18"/>
      <c r="AA301" s="18"/>
      <c r="AB301" s="18"/>
      <c r="AC301" s="18"/>
      <c r="AD301" s="18"/>
      <c r="AE301" s="18"/>
      <c r="AF301" s="18"/>
    </row>
    <row r="302" spans="17:32" x14ac:dyDescent="0.15">
      <c r="Q302" s="18"/>
      <c r="R302" s="18"/>
      <c r="S302" s="18"/>
      <c r="T302" s="18"/>
      <c r="U302" s="18"/>
      <c r="V302" s="18"/>
      <c r="W302" s="18"/>
      <c r="X302" s="18"/>
      <c r="Y302" s="18"/>
      <c r="Z302" s="18"/>
      <c r="AA302" s="18"/>
      <c r="AB302" s="18"/>
      <c r="AC302" s="18"/>
      <c r="AD302" s="18"/>
      <c r="AE302" s="18"/>
      <c r="AF302" s="18"/>
    </row>
    <row r="303" spans="17:32" x14ac:dyDescent="0.15">
      <c r="Q303" s="18"/>
      <c r="R303" s="18"/>
      <c r="S303" s="18"/>
      <c r="T303" s="18"/>
      <c r="U303" s="18"/>
      <c r="V303" s="18"/>
      <c r="W303" s="18"/>
      <c r="X303" s="18"/>
      <c r="Y303" s="18"/>
      <c r="Z303" s="18"/>
      <c r="AA303" s="18"/>
      <c r="AB303" s="18"/>
      <c r="AC303" s="18"/>
      <c r="AD303" s="18"/>
      <c r="AE303" s="18"/>
      <c r="AF303" s="18"/>
    </row>
    <row r="304" spans="17:32" x14ac:dyDescent="0.15">
      <c r="Q304" s="18"/>
      <c r="R304" s="18"/>
      <c r="S304" s="18"/>
      <c r="T304" s="18"/>
      <c r="U304" s="18"/>
      <c r="V304" s="18"/>
      <c r="W304" s="18"/>
      <c r="X304" s="18"/>
      <c r="Y304" s="18"/>
      <c r="Z304" s="18"/>
      <c r="AA304" s="18"/>
      <c r="AB304" s="18"/>
      <c r="AC304" s="18"/>
      <c r="AD304" s="18"/>
      <c r="AE304" s="18"/>
      <c r="AF304" s="18"/>
    </row>
    <row r="305" spans="17:32" x14ac:dyDescent="0.15">
      <c r="Q305" s="18"/>
      <c r="R305" s="18"/>
      <c r="S305" s="18"/>
      <c r="T305" s="18"/>
      <c r="U305" s="18"/>
      <c r="V305" s="18"/>
      <c r="W305" s="18"/>
      <c r="X305" s="18"/>
      <c r="Y305" s="18"/>
      <c r="Z305" s="18"/>
      <c r="AA305" s="18"/>
      <c r="AB305" s="18"/>
      <c r="AC305" s="18"/>
      <c r="AD305" s="18"/>
      <c r="AE305" s="18"/>
      <c r="AF305" s="18"/>
    </row>
    <row r="306" spans="17:32" x14ac:dyDescent="0.15">
      <c r="Q306" s="18"/>
      <c r="R306" s="18"/>
      <c r="S306" s="18"/>
      <c r="T306" s="18"/>
      <c r="U306" s="18"/>
      <c r="V306" s="18"/>
      <c r="W306" s="18"/>
      <c r="X306" s="18"/>
      <c r="Y306" s="18"/>
      <c r="Z306" s="18"/>
      <c r="AA306" s="18"/>
      <c r="AB306" s="18"/>
      <c r="AC306" s="18"/>
      <c r="AD306" s="18"/>
      <c r="AE306" s="18"/>
      <c r="AF306" s="18"/>
    </row>
    <row r="307" spans="17:32" x14ac:dyDescent="0.15">
      <c r="Q307" s="18"/>
      <c r="R307" s="18"/>
      <c r="S307" s="18"/>
      <c r="T307" s="18"/>
      <c r="U307" s="18"/>
      <c r="V307" s="18"/>
      <c r="W307" s="18"/>
      <c r="X307" s="18"/>
      <c r="Y307" s="18"/>
      <c r="Z307" s="18"/>
      <c r="AA307" s="18"/>
      <c r="AB307" s="18"/>
      <c r="AC307" s="18"/>
      <c r="AD307" s="18"/>
      <c r="AE307" s="18"/>
      <c r="AF307" s="18"/>
    </row>
    <row r="308" spans="17:32" x14ac:dyDescent="0.15">
      <c r="Q308" s="18"/>
      <c r="R308" s="18"/>
      <c r="S308" s="18"/>
      <c r="T308" s="18"/>
      <c r="U308" s="18"/>
      <c r="V308" s="18"/>
      <c r="W308" s="18"/>
      <c r="X308" s="18"/>
      <c r="Y308" s="18"/>
      <c r="Z308" s="18"/>
      <c r="AA308" s="18"/>
      <c r="AB308" s="18"/>
      <c r="AC308" s="18"/>
      <c r="AD308" s="18"/>
      <c r="AE308" s="18"/>
      <c r="AF308" s="18"/>
    </row>
    <row r="309" spans="17:32" x14ac:dyDescent="0.15">
      <c r="Q309" s="18"/>
      <c r="R309" s="18"/>
      <c r="S309" s="18"/>
      <c r="T309" s="18"/>
      <c r="U309" s="18"/>
      <c r="V309" s="18"/>
      <c r="W309" s="18"/>
      <c r="X309" s="18"/>
      <c r="Y309" s="18"/>
      <c r="Z309" s="18"/>
      <c r="AA309" s="18"/>
      <c r="AB309" s="18"/>
      <c r="AC309" s="18"/>
      <c r="AD309" s="18"/>
      <c r="AE309" s="18"/>
      <c r="AF309" s="18"/>
    </row>
    <row r="310" spans="17:32" x14ac:dyDescent="0.15">
      <c r="Q310" s="18"/>
      <c r="R310" s="18"/>
      <c r="S310" s="18"/>
      <c r="T310" s="18"/>
      <c r="U310" s="18"/>
      <c r="V310" s="18"/>
      <c r="W310" s="18"/>
      <c r="X310" s="18"/>
      <c r="Y310" s="18"/>
      <c r="Z310" s="18"/>
      <c r="AA310" s="18"/>
      <c r="AB310" s="18"/>
      <c r="AC310" s="18"/>
      <c r="AD310" s="18"/>
      <c r="AE310" s="18"/>
      <c r="AF310" s="18"/>
    </row>
    <row r="311" spans="17:32" x14ac:dyDescent="0.15">
      <c r="Q311" s="18"/>
      <c r="R311" s="18"/>
      <c r="S311" s="18"/>
      <c r="T311" s="18"/>
      <c r="U311" s="18"/>
      <c r="V311" s="18"/>
      <c r="W311" s="18"/>
      <c r="X311" s="18"/>
      <c r="Y311" s="18"/>
      <c r="Z311" s="18"/>
      <c r="AA311" s="18"/>
      <c r="AB311" s="18"/>
      <c r="AC311" s="18"/>
      <c r="AD311" s="18"/>
      <c r="AE311" s="18"/>
      <c r="AF311" s="18"/>
    </row>
    <row r="312" spans="17:32" x14ac:dyDescent="0.15">
      <c r="Q312" s="18"/>
      <c r="R312" s="18"/>
      <c r="S312" s="18"/>
      <c r="T312" s="18"/>
      <c r="U312" s="18"/>
      <c r="V312" s="18"/>
      <c r="W312" s="18"/>
      <c r="X312" s="18"/>
      <c r="Y312" s="18"/>
      <c r="Z312" s="18"/>
      <c r="AA312" s="18"/>
      <c r="AB312" s="18"/>
      <c r="AC312" s="18"/>
      <c r="AD312" s="18"/>
      <c r="AE312" s="18"/>
      <c r="AF312" s="18"/>
    </row>
    <row r="313" spans="17:32" x14ac:dyDescent="0.15">
      <c r="Q313" s="18"/>
      <c r="R313" s="18"/>
      <c r="S313" s="18"/>
      <c r="T313" s="18"/>
      <c r="U313" s="18"/>
      <c r="V313" s="18"/>
      <c r="W313" s="18"/>
      <c r="X313" s="18"/>
      <c r="Y313" s="18"/>
      <c r="Z313" s="18"/>
      <c r="AA313" s="18"/>
      <c r="AB313" s="18"/>
      <c r="AC313" s="18"/>
      <c r="AD313" s="18"/>
      <c r="AE313" s="18"/>
      <c r="AF313" s="18"/>
    </row>
    <row r="314" spans="17:32" x14ac:dyDescent="0.15">
      <c r="Q314" s="18"/>
      <c r="R314" s="18"/>
      <c r="S314" s="18"/>
      <c r="T314" s="18"/>
      <c r="U314" s="18"/>
      <c r="V314" s="18"/>
      <c r="W314" s="18"/>
      <c r="X314" s="18"/>
      <c r="Y314" s="18"/>
      <c r="Z314" s="18"/>
      <c r="AA314" s="18"/>
      <c r="AB314" s="18"/>
      <c r="AC314" s="18"/>
      <c r="AD314" s="18"/>
      <c r="AE314" s="18"/>
      <c r="AF314" s="18"/>
    </row>
    <row r="315" spans="17:32" x14ac:dyDescent="0.15">
      <c r="Q315" s="18"/>
      <c r="R315" s="18"/>
      <c r="S315" s="18"/>
      <c r="T315" s="18"/>
      <c r="U315" s="18"/>
      <c r="V315" s="18"/>
      <c r="W315" s="18"/>
      <c r="X315" s="18"/>
      <c r="Y315" s="18"/>
      <c r="Z315" s="18"/>
      <c r="AA315" s="18"/>
      <c r="AB315" s="18"/>
      <c r="AC315" s="18"/>
      <c r="AD315" s="18"/>
      <c r="AE315" s="18"/>
      <c r="AF315" s="18"/>
    </row>
    <row r="316" spans="17:32" x14ac:dyDescent="0.15">
      <c r="Q316" s="18"/>
      <c r="R316" s="18"/>
      <c r="S316" s="18"/>
      <c r="T316" s="18"/>
      <c r="U316" s="18"/>
      <c r="V316" s="18"/>
      <c r="W316" s="18"/>
      <c r="X316" s="18"/>
      <c r="Y316" s="18"/>
      <c r="Z316" s="18"/>
      <c r="AA316" s="18"/>
      <c r="AB316" s="18"/>
      <c r="AC316" s="18"/>
      <c r="AD316" s="18"/>
      <c r="AE316" s="18"/>
      <c r="AF316" s="18"/>
    </row>
    <row r="317" spans="17:32" x14ac:dyDescent="0.15">
      <c r="Q317" s="18"/>
      <c r="R317" s="18"/>
      <c r="S317" s="18"/>
      <c r="T317" s="18"/>
      <c r="U317" s="18"/>
      <c r="V317" s="18"/>
      <c r="W317" s="18"/>
      <c r="X317" s="18"/>
      <c r="Y317" s="18"/>
      <c r="Z317" s="18"/>
      <c r="AA317" s="18"/>
      <c r="AB317" s="18"/>
      <c r="AC317" s="18"/>
      <c r="AD317" s="18"/>
      <c r="AE317" s="18"/>
      <c r="AF317" s="18"/>
    </row>
    <row r="318" spans="17:32" x14ac:dyDescent="0.15">
      <c r="Q318" s="18"/>
      <c r="R318" s="18"/>
      <c r="S318" s="18"/>
      <c r="T318" s="18"/>
      <c r="U318" s="18"/>
      <c r="V318" s="18"/>
      <c r="W318" s="18"/>
      <c r="X318" s="18"/>
      <c r="Y318" s="18"/>
      <c r="Z318" s="18"/>
      <c r="AA318" s="18"/>
      <c r="AB318" s="18"/>
      <c r="AC318" s="18"/>
      <c r="AD318" s="18"/>
      <c r="AE318" s="18"/>
      <c r="AF318" s="18"/>
    </row>
    <row r="319" spans="17:32" x14ac:dyDescent="0.15">
      <c r="Q319" s="18"/>
      <c r="R319" s="18"/>
      <c r="S319" s="18"/>
      <c r="T319" s="18"/>
      <c r="U319" s="18"/>
      <c r="V319" s="18"/>
      <c r="W319" s="18"/>
      <c r="X319" s="18"/>
      <c r="Y319" s="18"/>
      <c r="Z319" s="18"/>
      <c r="AA319" s="18"/>
      <c r="AB319" s="18"/>
      <c r="AC319" s="18"/>
      <c r="AD319" s="18"/>
      <c r="AE319" s="18"/>
      <c r="AF319" s="18"/>
    </row>
    <row r="320" spans="17:32" x14ac:dyDescent="0.15">
      <c r="Q320" s="18"/>
      <c r="R320" s="18"/>
      <c r="S320" s="18"/>
      <c r="T320" s="18"/>
      <c r="U320" s="18"/>
      <c r="V320" s="18"/>
      <c r="W320" s="18"/>
      <c r="X320" s="18"/>
      <c r="Y320" s="18"/>
      <c r="Z320" s="18"/>
      <c r="AA320" s="18"/>
      <c r="AB320" s="18"/>
      <c r="AC320" s="18"/>
      <c r="AD320" s="18"/>
      <c r="AE320" s="18"/>
      <c r="AF320" s="18"/>
    </row>
    <row r="321" spans="17:32" x14ac:dyDescent="0.15">
      <c r="Q321" s="18"/>
      <c r="R321" s="18"/>
      <c r="S321" s="18"/>
      <c r="T321" s="18"/>
      <c r="U321" s="18"/>
      <c r="V321" s="18"/>
      <c r="W321" s="18"/>
      <c r="X321" s="18"/>
      <c r="Y321" s="18"/>
      <c r="Z321" s="18"/>
      <c r="AA321" s="18"/>
      <c r="AB321" s="18"/>
      <c r="AC321" s="18"/>
      <c r="AD321" s="18"/>
      <c r="AE321" s="18"/>
      <c r="AF321" s="18"/>
    </row>
    <row r="322" spans="17:32" x14ac:dyDescent="0.15">
      <c r="Q322" s="18"/>
      <c r="R322" s="18"/>
      <c r="S322" s="18"/>
      <c r="T322" s="18"/>
      <c r="U322" s="18"/>
      <c r="V322" s="18"/>
      <c r="W322" s="18"/>
      <c r="X322" s="18"/>
      <c r="Y322" s="18"/>
      <c r="Z322" s="18"/>
      <c r="AA322" s="18"/>
      <c r="AB322" s="18"/>
      <c r="AC322" s="18"/>
      <c r="AD322" s="18"/>
      <c r="AE322" s="18"/>
      <c r="AF322" s="18"/>
    </row>
    <row r="323" spans="17:32" x14ac:dyDescent="0.15">
      <c r="Q323" s="18"/>
      <c r="R323" s="18"/>
      <c r="S323" s="18"/>
      <c r="T323" s="18"/>
      <c r="U323" s="18"/>
      <c r="V323" s="18"/>
      <c r="W323" s="18"/>
      <c r="X323" s="18"/>
      <c r="Y323" s="18"/>
      <c r="Z323" s="18"/>
      <c r="AA323" s="18"/>
      <c r="AB323" s="18"/>
      <c r="AC323" s="18"/>
      <c r="AD323" s="18"/>
      <c r="AE323" s="18"/>
      <c r="AF323" s="18"/>
    </row>
    <row r="324" spans="17:32" x14ac:dyDescent="0.15">
      <c r="Q324" s="18"/>
      <c r="R324" s="18"/>
      <c r="S324" s="18"/>
      <c r="T324" s="18"/>
      <c r="U324" s="18"/>
      <c r="V324" s="18"/>
      <c r="W324" s="18"/>
      <c r="X324" s="18"/>
      <c r="Y324" s="18"/>
      <c r="Z324" s="18"/>
      <c r="AA324" s="18"/>
      <c r="AB324" s="18"/>
      <c r="AC324" s="18"/>
      <c r="AD324" s="18"/>
      <c r="AE324" s="18"/>
      <c r="AF324" s="18"/>
    </row>
    <row r="325" spans="17:32" x14ac:dyDescent="0.15">
      <c r="Q325" s="18"/>
      <c r="R325" s="18"/>
      <c r="S325" s="18"/>
      <c r="T325" s="18"/>
      <c r="U325" s="18"/>
      <c r="V325" s="18"/>
      <c r="W325" s="18"/>
      <c r="X325" s="18"/>
      <c r="Y325" s="18"/>
      <c r="Z325" s="18"/>
      <c r="AA325" s="18"/>
      <c r="AB325" s="18"/>
      <c r="AC325" s="18"/>
      <c r="AD325" s="18"/>
      <c r="AE325" s="18"/>
      <c r="AF325" s="18"/>
    </row>
    <row r="326" spans="17:32" x14ac:dyDescent="0.15">
      <c r="Q326" s="18"/>
      <c r="R326" s="18"/>
      <c r="S326" s="18"/>
      <c r="T326" s="18"/>
      <c r="U326" s="18"/>
      <c r="V326" s="18"/>
      <c r="W326" s="18"/>
      <c r="X326" s="18"/>
      <c r="Y326" s="18"/>
      <c r="Z326" s="18"/>
      <c r="AA326" s="18"/>
      <c r="AB326" s="18"/>
      <c r="AC326" s="18"/>
      <c r="AD326" s="18"/>
      <c r="AE326" s="18"/>
      <c r="AF326" s="18"/>
    </row>
    <row r="327" spans="17:32" x14ac:dyDescent="0.15">
      <c r="Q327" s="18"/>
      <c r="R327" s="18"/>
      <c r="S327" s="18"/>
      <c r="T327" s="18"/>
      <c r="U327" s="18"/>
      <c r="V327" s="18"/>
      <c r="W327" s="18"/>
      <c r="X327" s="18"/>
      <c r="Y327" s="18"/>
      <c r="Z327" s="18"/>
      <c r="AA327" s="18"/>
      <c r="AB327" s="18"/>
      <c r="AC327" s="18"/>
      <c r="AD327" s="18"/>
      <c r="AE327" s="18"/>
      <c r="AF327" s="18"/>
    </row>
    <row r="328" spans="17:32" x14ac:dyDescent="0.15">
      <c r="Q328" s="18"/>
      <c r="R328" s="18"/>
      <c r="S328" s="18"/>
      <c r="T328" s="18"/>
      <c r="U328" s="18"/>
      <c r="V328" s="18"/>
      <c r="W328" s="18"/>
      <c r="X328" s="18"/>
      <c r="Y328" s="18"/>
      <c r="Z328" s="18"/>
      <c r="AA328" s="18"/>
      <c r="AB328" s="18"/>
      <c r="AC328" s="18"/>
      <c r="AD328" s="18"/>
      <c r="AE328" s="18"/>
      <c r="AF328" s="18"/>
    </row>
    <row r="329" spans="17:32" x14ac:dyDescent="0.15">
      <c r="Q329" s="18"/>
      <c r="R329" s="18"/>
      <c r="S329" s="18"/>
      <c r="T329" s="18"/>
      <c r="U329" s="18"/>
      <c r="V329" s="18"/>
      <c r="W329" s="18"/>
      <c r="X329" s="18"/>
      <c r="Y329" s="18"/>
      <c r="Z329" s="18"/>
      <c r="AA329" s="18"/>
      <c r="AB329" s="18"/>
      <c r="AC329" s="18"/>
      <c r="AD329" s="18"/>
      <c r="AE329" s="18"/>
      <c r="AF329" s="18"/>
    </row>
    <row r="330" spans="17:32" x14ac:dyDescent="0.15">
      <c r="Q330" s="18"/>
      <c r="R330" s="18"/>
      <c r="S330" s="18"/>
      <c r="T330" s="18"/>
      <c r="U330" s="18"/>
      <c r="V330" s="18"/>
      <c r="W330" s="18"/>
      <c r="X330" s="18"/>
      <c r="Y330" s="18"/>
      <c r="Z330" s="18"/>
      <c r="AA330" s="18"/>
      <c r="AB330" s="18"/>
      <c r="AC330" s="18"/>
      <c r="AD330" s="18"/>
      <c r="AE330" s="18"/>
      <c r="AF330" s="18"/>
    </row>
    <row r="331" spans="17:32" x14ac:dyDescent="0.15">
      <c r="Q331" s="18"/>
      <c r="R331" s="18"/>
      <c r="S331" s="18"/>
      <c r="T331" s="18"/>
      <c r="U331" s="18"/>
      <c r="V331" s="18"/>
      <c r="W331" s="18"/>
      <c r="X331" s="18"/>
      <c r="Y331" s="18"/>
      <c r="Z331" s="18"/>
      <c r="AA331" s="18"/>
      <c r="AB331" s="18"/>
      <c r="AC331" s="18"/>
      <c r="AD331" s="18"/>
      <c r="AE331" s="18"/>
      <c r="AF331" s="18"/>
    </row>
    <row r="332" spans="17:32" x14ac:dyDescent="0.15">
      <c r="Q332" s="18"/>
      <c r="R332" s="18"/>
      <c r="S332" s="18"/>
      <c r="T332" s="18"/>
      <c r="U332" s="18"/>
      <c r="V332" s="18"/>
      <c r="W332" s="18"/>
      <c r="X332" s="18"/>
      <c r="Y332" s="18"/>
      <c r="Z332" s="18"/>
      <c r="AA332" s="18"/>
      <c r="AB332" s="18"/>
      <c r="AC332" s="18"/>
      <c r="AD332" s="18"/>
      <c r="AE332" s="18"/>
      <c r="AF332" s="18"/>
    </row>
    <row r="333" spans="17:32" x14ac:dyDescent="0.15">
      <c r="Q333" s="18"/>
      <c r="R333" s="18"/>
      <c r="S333" s="18"/>
      <c r="T333" s="18"/>
      <c r="U333" s="18"/>
      <c r="V333" s="18"/>
      <c r="W333" s="18"/>
      <c r="X333" s="18"/>
      <c r="Y333" s="18"/>
      <c r="Z333" s="18"/>
      <c r="AA333" s="18"/>
      <c r="AB333" s="18"/>
      <c r="AC333" s="18"/>
      <c r="AD333" s="18"/>
      <c r="AE333" s="18"/>
      <c r="AF333" s="18"/>
    </row>
    <row r="334" spans="17:32" x14ac:dyDescent="0.15">
      <c r="Q334" s="18"/>
      <c r="R334" s="18"/>
      <c r="S334" s="18"/>
      <c r="T334" s="18"/>
      <c r="U334" s="18"/>
      <c r="V334" s="18"/>
      <c r="W334" s="18"/>
      <c r="X334" s="18"/>
      <c r="Y334" s="18"/>
      <c r="Z334" s="18"/>
      <c r="AA334" s="18"/>
      <c r="AB334" s="18"/>
      <c r="AC334" s="18"/>
      <c r="AD334" s="18"/>
      <c r="AE334" s="18"/>
      <c r="AF334" s="18"/>
    </row>
    <row r="335" spans="17:32" x14ac:dyDescent="0.15">
      <c r="Q335" s="18"/>
      <c r="R335" s="18"/>
      <c r="S335" s="18"/>
      <c r="T335" s="18"/>
      <c r="U335" s="18"/>
      <c r="V335" s="18"/>
      <c r="W335" s="18"/>
      <c r="X335" s="18"/>
      <c r="Y335" s="18"/>
      <c r="Z335" s="18"/>
      <c r="AA335" s="18"/>
      <c r="AB335" s="18"/>
      <c r="AC335" s="18"/>
      <c r="AD335" s="18"/>
      <c r="AE335" s="18"/>
      <c r="AF335" s="18"/>
    </row>
    <row r="336" spans="17:32" x14ac:dyDescent="0.15">
      <c r="Q336" s="18"/>
      <c r="R336" s="18"/>
      <c r="S336" s="18"/>
      <c r="T336" s="18"/>
      <c r="U336" s="18"/>
      <c r="V336" s="18"/>
      <c r="W336" s="18"/>
      <c r="X336" s="18"/>
      <c r="Y336" s="18"/>
      <c r="Z336" s="18"/>
      <c r="AA336" s="18"/>
      <c r="AB336" s="18"/>
      <c r="AC336" s="18"/>
      <c r="AD336" s="18"/>
      <c r="AE336" s="18"/>
      <c r="AF336" s="18"/>
    </row>
    <row r="337" spans="17:32" x14ac:dyDescent="0.15">
      <c r="Q337" s="18"/>
      <c r="R337" s="18"/>
      <c r="S337" s="18"/>
      <c r="T337" s="18"/>
      <c r="U337" s="18"/>
      <c r="V337" s="18"/>
      <c r="W337" s="18"/>
      <c r="X337" s="18"/>
      <c r="Y337" s="18"/>
      <c r="Z337" s="18"/>
      <c r="AA337" s="18"/>
      <c r="AB337" s="18"/>
      <c r="AC337" s="18"/>
      <c r="AD337" s="18"/>
      <c r="AE337" s="18"/>
      <c r="AF337" s="18"/>
    </row>
    <row r="338" spans="17:32" x14ac:dyDescent="0.15">
      <c r="Q338" s="18"/>
      <c r="R338" s="18"/>
      <c r="S338" s="18"/>
      <c r="T338" s="18"/>
      <c r="U338" s="18"/>
      <c r="V338" s="18"/>
      <c r="W338" s="18"/>
      <c r="X338" s="18"/>
      <c r="Y338" s="18"/>
      <c r="Z338" s="18"/>
      <c r="AA338" s="18"/>
      <c r="AB338" s="18"/>
      <c r="AC338" s="18"/>
      <c r="AD338" s="18"/>
      <c r="AE338" s="18"/>
      <c r="AF338" s="18"/>
    </row>
    <row r="339" spans="17:32" x14ac:dyDescent="0.15">
      <c r="Q339" s="18"/>
      <c r="R339" s="18"/>
      <c r="S339" s="18"/>
      <c r="T339" s="18"/>
      <c r="U339" s="18"/>
      <c r="V339" s="18"/>
      <c r="W339" s="18"/>
      <c r="X339" s="18"/>
      <c r="Y339" s="18"/>
      <c r="Z339" s="18"/>
      <c r="AA339" s="18"/>
      <c r="AB339" s="18"/>
      <c r="AC339" s="18"/>
      <c r="AD339" s="18"/>
      <c r="AE339" s="18"/>
      <c r="AF339" s="18"/>
    </row>
    <row r="340" spans="17:32" x14ac:dyDescent="0.15">
      <c r="Q340" s="18"/>
      <c r="R340" s="18"/>
      <c r="S340" s="18"/>
      <c r="T340" s="18"/>
      <c r="U340" s="18"/>
      <c r="V340" s="18"/>
      <c r="W340" s="18"/>
      <c r="X340" s="18"/>
      <c r="Y340" s="18"/>
      <c r="Z340" s="18"/>
      <c r="AA340" s="18"/>
      <c r="AB340" s="18"/>
      <c r="AC340" s="18"/>
      <c r="AD340" s="18"/>
      <c r="AE340" s="18"/>
      <c r="AF340" s="18"/>
    </row>
    <row r="341" spans="17:32" x14ac:dyDescent="0.15">
      <c r="Q341" s="18"/>
      <c r="R341" s="18"/>
      <c r="S341" s="18"/>
      <c r="T341" s="18"/>
      <c r="U341" s="18"/>
      <c r="V341" s="18"/>
      <c r="W341" s="18"/>
      <c r="X341" s="18"/>
      <c r="Y341" s="18"/>
      <c r="Z341" s="18"/>
      <c r="AA341" s="18"/>
      <c r="AB341" s="18"/>
      <c r="AC341" s="18"/>
      <c r="AD341" s="18"/>
      <c r="AE341" s="18"/>
      <c r="AF341" s="18"/>
    </row>
    <row r="342" spans="17:32" x14ac:dyDescent="0.15">
      <c r="Q342" s="18"/>
      <c r="R342" s="18"/>
      <c r="S342" s="18"/>
      <c r="T342" s="18"/>
      <c r="U342" s="18"/>
      <c r="V342" s="18"/>
      <c r="W342" s="18"/>
      <c r="X342" s="18"/>
      <c r="Y342" s="18"/>
      <c r="Z342" s="18"/>
      <c r="AA342" s="18"/>
      <c r="AB342" s="18"/>
      <c r="AC342" s="18"/>
      <c r="AD342" s="18"/>
      <c r="AE342" s="18"/>
      <c r="AF342" s="18"/>
    </row>
    <row r="343" spans="17:32" x14ac:dyDescent="0.15">
      <c r="Q343" s="18"/>
      <c r="R343" s="18"/>
      <c r="S343" s="18"/>
      <c r="T343" s="18"/>
      <c r="U343" s="18"/>
      <c r="V343" s="18"/>
      <c r="W343" s="18"/>
      <c r="X343" s="18"/>
      <c r="Y343" s="18"/>
      <c r="Z343" s="18"/>
      <c r="AA343" s="18"/>
      <c r="AB343" s="18"/>
      <c r="AC343" s="18"/>
      <c r="AD343" s="18"/>
      <c r="AE343" s="18"/>
      <c r="AF343" s="18"/>
    </row>
    <row r="344" spans="17:32" x14ac:dyDescent="0.15">
      <c r="Q344" s="18"/>
      <c r="R344" s="18"/>
      <c r="S344" s="18"/>
      <c r="T344" s="18"/>
      <c r="U344" s="18"/>
      <c r="V344" s="18"/>
      <c r="W344" s="18"/>
      <c r="X344" s="18"/>
      <c r="Y344" s="18"/>
      <c r="Z344" s="18"/>
      <c r="AA344" s="18"/>
      <c r="AB344" s="18"/>
      <c r="AC344" s="18"/>
      <c r="AD344" s="18"/>
      <c r="AE344" s="18"/>
      <c r="AF344" s="18"/>
    </row>
    <row r="345" spans="17:32" x14ac:dyDescent="0.15">
      <c r="Q345" s="18"/>
      <c r="R345" s="18"/>
      <c r="S345" s="18"/>
      <c r="T345" s="18"/>
      <c r="U345" s="18"/>
      <c r="V345" s="18"/>
      <c r="W345" s="18"/>
      <c r="X345" s="18"/>
      <c r="Y345" s="18"/>
      <c r="Z345" s="18"/>
      <c r="AA345" s="18"/>
      <c r="AB345" s="18"/>
      <c r="AC345" s="18"/>
      <c r="AD345" s="18"/>
      <c r="AE345" s="18"/>
      <c r="AF345" s="18"/>
    </row>
    <row r="346" spans="17:32" x14ac:dyDescent="0.15">
      <c r="Q346" s="18"/>
      <c r="R346" s="18"/>
      <c r="S346" s="18"/>
      <c r="T346" s="18"/>
      <c r="U346" s="18"/>
      <c r="V346" s="18"/>
      <c r="W346" s="18"/>
      <c r="X346" s="18"/>
      <c r="Y346" s="18"/>
      <c r="Z346" s="18"/>
      <c r="AA346" s="18"/>
      <c r="AB346" s="18"/>
      <c r="AC346" s="18"/>
      <c r="AD346" s="18"/>
      <c r="AE346" s="18"/>
      <c r="AF346" s="18"/>
    </row>
    <row r="347" spans="17:32" x14ac:dyDescent="0.15">
      <c r="Q347" s="18"/>
      <c r="R347" s="18"/>
      <c r="S347" s="18"/>
      <c r="T347" s="18"/>
      <c r="U347" s="18"/>
      <c r="V347" s="18"/>
      <c r="W347" s="18"/>
      <c r="X347" s="18"/>
      <c r="Y347" s="18"/>
      <c r="Z347" s="18"/>
      <c r="AA347" s="18"/>
      <c r="AB347" s="18"/>
      <c r="AC347" s="18"/>
      <c r="AD347" s="18"/>
      <c r="AE347" s="18"/>
      <c r="AF347" s="18"/>
    </row>
    <row r="348" spans="17:32" x14ac:dyDescent="0.15">
      <c r="Q348" s="18"/>
      <c r="R348" s="18"/>
      <c r="S348" s="18"/>
      <c r="T348" s="18"/>
      <c r="U348" s="18"/>
      <c r="V348" s="18"/>
      <c r="W348" s="18"/>
      <c r="X348" s="18"/>
      <c r="Y348" s="18"/>
      <c r="Z348" s="18"/>
      <c r="AA348" s="18"/>
      <c r="AB348" s="18"/>
      <c r="AC348" s="18"/>
      <c r="AD348" s="18"/>
      <c r="AE348" s="18"/>
      <c r="AF348" s="18"/>
    </row>
    <row r="349" spans="17:32" x14ac:dyDescent="0.15">
      <c r="Q349" s="18"/>
      <c r="R349" s="18"/>
      <c r="S349" s="18"/>
      <c r="T349" s="18"/>
      <c r="U349" s="18"/>
      <c r="V349" s="18"/>
      <c r="W349" s="18"/>
      <c r="X349" s="18"/>
      <c r="Y349" s="18"/>
      <c r="Z349" s="18"/>
      <c r="AA349" s="18"/>
      <c r="AB349" s="18"/>
      <c r="AC349" s="18"/>
      <c r="AD349" s="18"/>
      <c r="AE349" s="18"/>
      <c r="AF349" s="18"/>
    </row>
    <row r="350" spans="17:32" x14ac:dyDescent="0.15">
      <c r="Q350" s="18"/>
      <c r="R350" s="18"/>
      <c r="S350" s="18"/>
      <c r="T350" s="18"/>
      <c r="U350" s="18"/>
      <c r="V350" s="18"/>
      <c r="W350" s="18"/>
      <c r="X350" s="18"/>
      <c r="Y350" s="18"/>
      <c r="Z350" s="18"/>
      <c r="AA350" s="18"/>
      <c r="AB350" s="18"/>
      <c r="AC350" s="18"/>
      <c r="AD350" s="18"/>
      <c r="AE350" s="18"/>
      <c r="AF350" s="18"/>
    </row>
    <row r="351" spans="17:32" x14ac:dyDescent="0.15">
      <c r="Q351" s="18"/>
      <c r="R351" s="18"/>
      <c r="S351" s="18"/>
      <c r="T351" s="18"/>
      <c r="U351" s="18"/>
      <c r="V351" s="18"/>
      <c r="W351" s="18"/>
      <c r="X351" s="18"/>
      <c r="Y351" s="18"/>
      <c r="Z351" s="18"/>
      <c r="AA351" s="18"/>
      <c r="AB351" s="18"/>
      <c r="AC351" s="18"/>
      <c r="AD351" s="18"/>
      <c r="AE351" s="18"/>
      <c r="AF351" s="18"/>
    </row>
    <row r="352" spans="17:32" x14ac:dyDescent="0.15">
      <c r="Q352" s="18"/>
      <c r="R352" s="18"/>
      <c r="S352" s="18"/>
      <c r="T352" s="18"/>
      <c r="U352" s="18"/>
      <c r="V352" s="18"/>
      <c r="W352" s="18"/>
      <c r="X352" s="18"/>
      <c r="Y352" s="18"/>
      <c r="Z352" s="18"/>
      <c r="AA352" s="18"/>
      <c r="AB352" s="18"/>
      <c r="AC352" s="18"/>
      <c r="AD352" s="18"/>
      <c r="AE352" s="18"/>
      <c r="AF352" s="18"/>
    </row>
    <row r="353" spans="17:32" x14ac:dyDescent="0.15">
      <c r="Q353" s="18"/>
      <c r="R353" s="18"/>
      <c r="S353" s="18"/>
      <c r="T353" s="18"/>
      <c r="U353" s="18"/>
      <c r="V353" s="18"/>
      <c r="W353" s="18"/>
      <c r="X353" s="18"/>
      <c r="Y353" s="18"/>
      <c r="Z353" s="18"/>
      <c r="AA353" s="18"/>
      <c r="AB353" s="18"/>
      <c r="AC353" s="18"/>
      <c r="AD353" s="18"/>
      <c r="AE353" s="18"/>
      <c r="AF353" s="18"/>
    </row>
    <row r="354" spans="17:32" x14ac:dyDescent="0.15">
      <c r="Q354" s="18"/>
      <c r="R354" s="18"/>
      <c r="S354" s="18"/>
      <c r="T354" s="18"/>
      <c r="U354" s="18"/>
      <c r="V354" s="18"/>
      <c r="W354" s="18"/>
      <c r="X354" s="18"/>
      <c r="Y354" s="18"/>
      <c r="Z354" s="18"/>
      <c r="AA354" s="18"/>
      <c r="AB354" s="18"/>
      <c r="AC354" s="18"/>
      <c r="AD354" s="18"/>
      <c r="AE354" s="18"/>
      <c r="AF354" s="18"/>
    </row>
    <row r="355" spans="17:32" x14ac:dyDescent="0.15">
      <c r="Q355" s="18"/>
      <c r="R355" s="18"/>
      <c r="S355" s="18"/>
      <c r="T355" s="18"/>
      <c r="U355" s="18"/>
      <c r="V355" s="18"/>
      <c r="W355" s="18"/>
      <c r="X355" s="18"/>
      <c r="Y355" s="18"/>
      <c r="Z355" s="18"/>
      <c r="AA355" s="18"/>
      <c r="AB355" s="18"/>
      <c r="AC355" s="18"/>
      <c r="AD355" s="18"/>
      <c r="AE355" s="18"/>
      <c r="AF355" s="18"/>
    </row>
    <row r="356" spans="17:32" x14ac:dyDescent="0.15">
      <c r="Q356" s="18"/>
      <c r="R356" s="18"/>
      <c r="S356" s="18"/>
      <c r="T356" s="18"/>
      <c r="U356" s="18"/>
      <c r="V356" s="18"/>
      <c r="W356" s="18"/>
      <c r="X356" s="18"/>
      <c r="Y356" s="18"/>
      <c r="Z356" s="18"/>
      <c r="AA356" s="18"/>
      <c r="AB356" s="18"/>
      <c r="AC356" s="18"/>
      <c r="AD356" s="18"/>
      <c r="AE356" s="18"/>
      <c r="AF356" s="18"/>
    </row>
  </sheetData>
  <mergeCells count="3">
    <mergeCell ref="E2:F2"/>
    <mergeCell ref="E5:F5"/>
    <mergeCell ref="A7:F7"/>
  </mergeCells>
  <pageMargins left="0.70866141732283472" right="0.70866141732283472" top="0.74803149606299213" bottom="0.74803149606299213" header="0.31496062992125984" footer="0.31496062992125984"/>
  <pageSetup scale="95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39"/>
  <sheetViews>
    <sheetView topLeftCell="A13" workbookViewId="0">
      <selection activeCell="F25" sqref="F25"/>
    </sheetView>
  </sheetViews>
  <sheetFormatPr defaultRowHeight="15" x14ac:dyDescent="0.25"/>
  <cols>
    <col min="3" max="3" width="28.7109375" customWidth="1"/>
    <col min="4" max="4" width="16.5703125" customWidth="1"/>
    <col min="5" max="5" width="17.28515625" customWidth="1"/>
    <col min="6" max="6" width="19.140625" customWidth="1"/>
    <col min="7" max="7" width="21" customWidth="1"/>
    <col min="8" max="8" width="12.140625" bestFit="1" customWidth="1"/>
    <col min="9" max="9" width="17.42578125" customWidth="1"/>
    <col min="10" max="10" width="20.28515625" customWidth="1"/>
    <col min="11" max="11" width="12.28515625" customWidth="1"/>
  </cols>
  <sheetData>
    <row r="1" spans="1:10" ht="8.25" customHeight="1" thickBot="1" x14ac:dyDescent="0.3">
      <c r="A1" s="20"/>
      <c r="B1" s="20"/>
      <c r="C1" s="20"/>
      <c r="D1" s="20"/>
      <c r="E1" s="20"/>
      <c r="F1" s="20"/>
      <c r="G1" s="20"/>
      <c r="H1" s="20"/>
    </row>
    <row r="2" spans="1:10" ht="16.5" thickBot="1" x14ac:dyDescent="0.3">
      <c r="A2" s="170" t="s">
        <v>1</v>
      </c>
      <c r="B2" s="171"/>
      <c r="C2" s="171"/>
      <c r="D2" s="171"/>
      <c r="E2" s="172"/>
      <c r="F2" s="173" t="s">
        <v>306</v>
      </c>
      <c r="G2" s="174"/>
      <c r="H2" s="21"/>
    </row>
    <row r="3" spans="1:10" ht="32.25" customHeight="1" x14ac:dyDescent="0.25">
      <c r="A3" s="22" t="s">
        <v>304</v>
      </c>
      <c r="B3" s="175" t="s">
        <v>307</v>
      </c>
      <c r="C3" s="176"/>
      <c r="D3" s="177" t="s">
        <v>377</v>
      </c>
      <c r="E3" s="178"/>
      <c r="F3" s="177" t="s">
        <v>378</v>
      </c>
      <c r="G3" s="178"/>
      <c r="H3" s="21"/>
    </row>
    <row r="4" spans="1:10" x14ac:dyDescent="0.25">
      <c r="A4" s="23" t="s">
        <v>301</v>
      </c>
      <c r="B4" s="164" t="s">
        <v>308</v>
      </c>
      <c r="C4" s="165"/>
      <c r="D4" s="166">
        <f>SUM(D5:D7)</f>
        <v>279271.72000000003</v>
      </c>
      <c r="E4" s="167"/>
      <c r="F4" s="168">
        <f>+F5+F6+F7</f>
        <v>1153993</v>
      </c>
      <c r="G4" s="169"/>
      <c r="H4" s="24"/>
      <c r="J4" s="81"/>
    </row>
    <row r="5" spans="1:10" ht="24" customHeight="1" x14ac:dyDescent="0.25">
      <c r="A5" s="25"/>
      <c r="B5" s="179" t="s">
        <v>309</v>
      </c>
      <c r="C5" s="180"/>
      <c r="D5" s="181">
        <v>229724</v>
      </c>
      <c r="E5" s="182"/>
      <c r="F5" s="183">
        <v>563880.19999999995</v>
      </c>
      <c r="G5" s="184"/>
      <c r="H5" s="24"/>
      <c r="I5" s="29"/>
      <c r="J5" s="81"/>
    </row>
    <row r="6" spans="1:10" x14ac:dyDescent="0.25">
      <c r="A6" s="25"/>
      <c r="B6" s="185" t="s">
        <v>310</v>
      </c>
      <c r="C6" s="186"/>
      <c r="D6" s="181">
        <v>11356.67</v>
      </c>
      <c r="E6" s="182"/>
      <c r="F6" s="183">
        <v>31233.8</v>
      </c>
      <c r="G6" s="184"/>
      <c r="H6" s="24"/>
      <c r="I6" s="29"/>
      <c r="J6" s="81"/>
    </row>
    <row r="7" spans="1:10" x14ac:dyDescent="0.25">
      <c r="A7" s="25"/>
      <c r="B7" s="185" t="s">
        <v>311</v>
      </c>
      <c r="C7" s="186"/>
      <c r="D7" s="181">
        <v>38191.050000000003</v>
      </c>
      <c r="E7" s="182"/>
      <c r="F7" s="183">
        <v>558879</v>
      </c>
      <c r="G7" s="184"/>
      <c r="H7" s="24"/>
      <c r="I7" s="29"/>
      <c r="J7" s="81"/>
    </row>
    <row r="8" spans="1:10" x14ac:dyDescent="0.25">
      <c r="A8" s="23" t="s">
        <v>179</v>
      </c>
      <c r="B8" s="164" t="s">
        <v>312</v>
      </c>
      <c r="C8" s="165"/>
      <c r="D8" s="181"/>
      <c r="E8" s="182"/>
      <c r="F8" s="183">
        <v>0</v>
      </c>
      <c r="G8" s="184"/>
      <c r="H8" s="24"/>
      <c r="I8" s="144"/>
      <c r="J8" s="145"/>
    </row>
    <row r="9" spans="1:10" ht="25.5" customHeight="1" x14ac:dyDescent="0.25">
      <c r="A9" s="23" t="s">
        <v>163</v>
      </c>
      <c r="B9" s="187" t="s">
        <v>313</v>
      </c>
      <c r="C9" s="188"/>
      <c r="D9" s="166">
        <v>33555.49</v>
      </c>
      <c r="E9" s="167"/>
      <c r="F9" s="168">
        <v>0</v>
      </c>
      <c r="G9" s="169"/>
      <c r="H9" s="24"/>
      <c r="J9" s="81"/>
    </row>
    <row r="10" spans="1:10" x14ac:dyDescent="0.25">
      <c r="A10" s="23" t="s">
        <v>155</v>
      </c>
      <c r="B10" s="164" t="s">
        <v>314</v>
      </c>
      <c r="C10" s="165"/>
      <c r="D10" s="166">
        <v>0</v>
      </c>
      <c r="E10" s="167"/>
      <c r="F10" s="168">
        <v>69756.429999999993</v>
      </c>
      <c r="G10" s="169"/>
      <c r="H10" s="24"/>
      <c r="I10" s="29"/>
      <c r="J10" s="81"/>
    </row>
    <row r="11" spans="1:10" x14ac:dyDescent="0.25">
      <c r="A11" s="23" t="s">
        <v>139</v>
      </c>
      <c r="B11" s="164" t="s">
        <v>315</v>
      </c>
      <c r="C11" s="165"/>
      <c r="D11" s="166">
        <f>SUM(D12:D13)</f>
        <v>0</v>
      </c>
      <c r="E11" s="167"/>
      <c r="F11" s="168">
        <f>SUM(G12:G13)</f>
        <v>0</v>
      </c>
      <c r="G11" s="169"/>
      <c r="H11" s="24"/>
      <c r="J11" s="81"/>
    </row>
    <row r="12" spans="1:10" x14ac:dyDescent="0.25">
      <c r="A12" s="23" t="s">
        <v>316</v>
      </c>
      <c r="B12" s="164" t="s">
        <v>317</v>
      </c>
      <c r="C12" s="165"/>
      <c r="D12" s="181"/>
      <c r="E12" s="182"/>
      <c r="F12" s="183"/>
      <c r="G12" s="184"/>
      <c r="H12" s="24"/>
      <c r="J12" s="81"/>
    </row>
    <row r="13" spans="1:10" x14ac:dyDescent="0.25">
      <c r="A13" s="23" t="s">
        <v>318</v>
      </c>
      <c r="B13" s="164" t="s">
        <v>319</v>
      </c>
      <c r="C13" s="165"/>
      <c r="D13" s="181"/>
      <c r="E13" s="182"/>
      <c r="F13" s="183"/>
      <c r="G13" s="184"/>
      <c r="H13" s="24"/>
      <c r="J13" s="81"/>
    </row>
    <row r="14" spans="1:10" x14ac:dyDescent="0.25">
      <c r="A14" s="23" t="s">
        <v>320</v>
      </c>
      <c r="B14" s="164" t="s">
        <v>321</v>
      </c>
      <c r="C14" s="165"/>
      <c r="D14" s="166">
        <v>259865.19</v>
      </c>
      <c r="E14" s="167"/>
      <c r="F14" s="168">
        <v>0</v>
      </c>
      <c r="G14" s="169"/>
      <c r="H14" s="24"/>
      <c r="I14" s="29"/>
      <c r="J14" s="81"/>
    </row>
    <row r="15" spans="1:10" ht="24.75" customHeight="1" x14ac:dyDescent="0.25">
      <c r="A15" s="23" t="s">
        <v>322</v>
      </c>
      <c r="B15" s="187" t="s">
        <v>323</v>
      </c>
      <c r="C15" s="188"/>
      <c r="D15" s="166">
        <v>0</v>
      </c>
      <c r="E15" s="167"/>
      <c r="F15" s="168"/>
      <c r="G15" s="169"/>
      <c r="H15" s="24"/>
      <c r="J15" s="81"/>
    </row>
    <row r="16" spans="1:10" ht="15.75" thickBot="1" x14ac:dyDescent="0.3">
      <c r="A16" s="26" t="s">
        <v>324</v>
      </c>
      <c r="B16" s="189" t="s">
        <v>325</v>
      </c>
      <c r="C16" s="190"/>
      <c r="D16" s="191">
        <v>0</v>
      </c>
      <c r="E16" s="192"/>
      <c r="F16" s="193"/>
      <c r="G16" s="194"/>
      <c r="H16" s="24"/>
      <c r="I16" s="29"/>
      <c r="J16" s="81"/>
    </row>
    <row r="17" spans="1:11" ht="15.75" thickBot="1" x14ac:dyDescent="0.3">
      <c r="A17" s="195" t="s">
        <v>326</v>
      </c>
      <c r="B17" s="196"/>
      <c r="C17" s="197"/>
      <c r="D17" s="198">
        <f>D4+D8+D9+D10+D11+D14+D15+D16</f>
        <v>572692.4</v>
      </c>
      <c r="E17" s="199"/>
      <c r="F17" s="198">
        <f>F4+F8+F9+F10+F11+F14+F15+F16</f>
        <v>1223749.43</v>
      </c>
      <c r="G17" s="199"/>
      <c r="H17" s="21"/>
      <c r="I17" s="29"/>
      <c r="J17" s="81"/>
    </row>
    <row r="18" spans="1:11" ht="9" customHeight="1" thickBot="1" x14ac:dyDescent="0.3">
      <c r="A18" s="21"/>
      <c r="B18" s="21"/>
      <c r="C18" s="21"/>
      <c r="D18" s="24"/>
      <c r="E18" s="24"/>
      <c r="F18" s="24"/>
      <c r="G18" s="24"/>
      <c r="H18" s="21"/>
      <c r="I18" s="29"/>
      <c r="J18" s="81"/>
    </row>
    <row r="19" spans="1:11" x14ac:dyDescent="0.25">
      <c r="A19" s="200" t="s">
        <v>327</v>
      </c>
      <c r="B19" s="201"/>
      <c r="C19" s="201"/>
      <c r="D19" s="204" t="s">
        <v>328</v>
      </c>
      <c r="E19" s="204" t="s">
        <v>379</v>
      </c>
      <c r="F19" s="204" t="s">
        <v>380</v>
      </c>
      <c r="G19" s="206" t="s">
        <v>381</v>
      </c>
      <c r="H19" s="21"/>
      <c r="J19" s="81"/>
    </row>
    <row r="20" spans="1:11" ht="48" customHeight="1" x14ac:dyDescent="0.25">
      <c r="A20" s="202"/>
      <c r="B20" s="203"/>
      <c r="C20" s="203"/>
      <c r="D20" s="205"/>
      <c r="E20" s="205"/>
      <c r="F20" s="205"/>
      <c r="G20" s="207"/>
      <c r="H20" s="21"/>
      <c r="I20" s="29"/>
      <c r="J20" s="81"/>
    </row>
    <row r="21" spans="1:11" x14ac:dyDescent="0.25">
      <c r="A21" s="202" t="s">
        <v>383</v>
      </c>
      <c r="B21" s="203"/>
      <c r="C21" s="203"/>
      <c r="D21" s="150">
        <v>6980756.5899999999</v>
      </c>
      <c r="E21" s="151">
        <f>1535766.45+98568.3+6143.07+98568.3+6143.07+98568.3+6143.07+98568.3+6143.07+98568.3+6143.07+104711.37+104711.37+104711.37+104711.37+104711.37+104711.37+104711.37+104711.37+104711.37+104711.37+104711.37</f>
        <v>3211148.3700000015</v>
      </c>
      <c r="F21" s="151">
        <v>3211148.37</v>
      </c>
      <c r="G21" s="152">
        <f>E21-F21</f>
        <v>0</v>
      </c>
      <c r="H21" s="21"/>
      <c r="I21" s="29"/>
      <c r="J21" s="42"/>
      <c r="K21" s="42"/>
    </row>
    <row r="22" spans="1:11" x14ac:dyDescent="0.25">
      <c r="A22" s="202" t="s">
        <v>382</v>
      </c>
      <c r="B22" s="203"/>
      <c r="C22" s="203"/>
      <c r="D22" s="150">
        <v>1057061.02</v>
      </c>
      <c r="E22" s="153">
        <f>8808.84*2</f>
        <v>17617.68</v>
      </c>
      <c r="F22" s="153">
        <f>8808.84*2</f>
        <v>17617.68</v>
      </c>
      <c r="G22" s="152">
        <f>E22-F22</f>
        <v>0</v>
      </c>
      <c r="H22" s="21"/>
      <c r="I22" s="29"/>
      <c r="J22" s="42"/>
      <c r="K22" s="42"/>
    </row>
    <row r="23" spans="1:11" x14ac:dyDescent="0.25">
      <c r="A23" s="213" t="s">
        <v>386</v>
      </c>
      <c r="B23" s="214"/>
      <c r="C23" s="214"/>
      <c r="D23" s="217">
        <v>2487624.42</v>
      </c>
      <c r="E23" s="218">
        <f>547277.35+37314.36+43457.43-6143.07+37314.36+37314.36+37314.36+37314.36+37314.36+37314.36+37314.36+37314.36+37314.36+37314.36+37314.36+37314.36+37314.36+37314.36</f>
        <v>1144307.1100000001</v>
      </c>
      <c r="F23" s="218">
        <v>1144307.1100000001</v>
      </c>
      <c r="G23" s="220">
        <f>E23-F23</f>
        <v>0</v>
      </c>
      <c r="H23" s="21"/>
      <c r="I23" s="149"/>
      <c r="J23" s="42"/>
      <c r="K23" s="208"/>
    </row>
    <row r="24" spans="1:11" ht="17.25" customHeight="1" x14ac:dyDescent="0.25">
      <c r="A24" s="215"/>
      <c r="B24" s="216"/>
      <c r="C24" s="216"/>
      <c r="D24" s="217"/>
      <c r="E24" s="219"/>
      <c r="F24" s="219"/>
      <c r="G24" s="221"/>
      <c r="H24" s="21"/>
      <c r="I24" s="62"/>
      <c r="J24" s="131"/>
      <c r="K24" s="208"/>
    </row>
    <row r="25" spans="1:11" ht="25.5" customHeight="1" x14ac:dyDescent="0.25">
      <c r="A25" s="214" t="s">
        <v>385</v>
      </c>
      <c r="B25" s="214"/>
      <c r="C25" s="214"/>
      <c r="D25" s="156">
        <v>7900555.7199999997</v>
      </c>
      <c r="E25" s="154">
        <v>89944.06</v>
      </c>
      <c r="F25" s="154">
        <v>89944.06</v>
      </c>
      <c r="G25" s="155">
        <f>+E25-F25</f>
        <v>0</v>
      </c>
      <c r="H25" s="21"/>
      <c r="I25" s="62"/>
      <c r="J25" s="131"/>
      <c r="K25" s="42"/>
    </row>
    <row r="26" spans="1:11" ht="15.75" thickBot="1" x14ac:dyDescent="0.3">
      <c r="A26" s="209" t="s">
        <v>106</v>
      </c>
      <c r="B26" s="210"/>
      <c r="C26" s="211"/>
      <c r="D26" s="93">
        <f t="shared" ref="D26:F26" si="0">SUM(D21:D25)</f>
        <v>18425997.75</v>
      </c>
      <c r="E26" s="93">
        <f t="shared" si="0"/>
        <v>4463017.2200000016</v>
      </c>
      <c r="F26" s="93">
        <f t="shared" si="0"/>
        <v>4463017.22</v>
      </c>
      <c r="G26" s="93">
        <f>SUM(G21:G25)</f>
        <v>0</v>
      </c>
      <c r="H26" s="21"/>
      <c r="I26" s="43"/>
      <c r="J26" s="43"/>
    </row>
    <row r="27" spans="1:11" ht="10.5" customHeight="1" x14ac:dyDescent="0.25">
      <c r="A27" s="21"/>
      <c r="B27" s="21"/>
      <c r="C27" s="21"/>
      <c r="D27" s="21"/>
      <c r="E27" s="21"/>
      <c r="F27" s="21"/>
      <c r="G27" s="21"/>
      <c r="H27" s="21"/>
      <c r="I27" s="29"/>
      <c r="J27" s="29"/>
    </row>
    <row r="28" spans="1:11" x14ac:dyDescent="0.25">
      <c r="A28" s="19"/>
      <c r="B28" s="19"/>
      <c r="C28" s="27"/>
      <c r="D28" s="49" t="s">
        <v>329</v>
      </c>
      <c r="E28" s="50"/>
      <c r="F28" s="50"/>
      <c r="G28" s="28"/>
      <c r="H28" s="28"/>
      <c r="I28" s="43"/>
      <c r="J28" s="43"/>
      <c r="K28" s="43"/>
    </row>
    <row r="29" spans="1:11" x14ac:dyDescent="0.25">
      <c r="A29" s="19"/>
      <c r="B29" s="19"/>
      <c r="C29" s="19"/>
      <c r="D29" s="28"/>
      <c r="E29" s="212" t="s">
        <v>330</v>
      </c>
      <c r="F29" s="212"/>
      <c r="G29" s="28"/>
      <c r="H29" s="19"/>
      <c r="I29" s="1"/>
      <c r="J29" s="43"/>
      <c r="K29" s="43"/>
    </row>
    <row r="30" spans="1:11" x14ac:dyDescent="0.25">
      <c r="A30" s="19"/>
      <c r="B30" s="19"/>
      <c r="C30" s="19"/>
      <c r="D30" s="19"/>
      <c r="E30" s="19"/>
      <c r="F30" s="19"/>
      <c r="G30" s="19"/>
      <c r="H30" s="19"/>
      <c r="I30" s="43"/>
    </row>
    <row r="31" spans="1:11" x14ac:dyDescent="0.25">
      <c r="A31" s="19"/>
      <c r="B31" s="19"/>
      <c r="C31" s="19"/>
      <c r="D31" s="19"/>
      <c r="E31" s="31"/>
      <c r="F31" s="19"/>
      <c r="G31" s="30"/>
      <c r="H31" s="19"/>
    </row>
    <row r="32" spans="1:11" x14ac:dyDescent="0.25">
      <c r="A32" s="19"/>
      <c r="B32" s="19"/>
      <c r="C32" s="19"/>
      <c r="D32" s="44"/>
      <c r="E32" s="44"/>
      <c r="F32" s="44"/>
      <c r="G32" s="30"/>
      <c r="H32" s="19"/>
    </row>
    <row r="33" spans="1:8" x14ac:dyDescent="0.25">
      <c r="A33" s="19"/>
      <c r="B33" s="19"/>
      <c r="C33" s="19"/>
      <c r="D33" s="19"/>
      <c r="E33" s="19"/>
      <c r="F33" s="44"/>
      <c r="G33" s="30"/>
      <c r="H33" s="19"/>
    </row>
    <row r="34" spans="1:8" x14ac:dyDescent="0.25">
      <c r="A34" s="19"/>
      <c r="B34" s="19"/>
      <c r="C34" s="19"/>
      <c r="D34" s="19"/>
      <c r="E34" s="19"/>
      <c r="F34" s="44"/>
      <c r="G34" s="19"/>
      <c r="H34" s="19"/>
    </row>
    <row r="35" spans="1:8" x14ac:dyDescent="0.25">
      <c r="A35" s="19"/>
      <c r="B35" s="19"/>
      <c r="C35" s="19"/>
      <c r="D35" s="19"/>
      <c r="E35" s="19"/>
      <c r="F35" s="19"/>
      <c r="G35" s="19"/>
      <c r="H35" s="19"/>
    </row>
    <row r="36" spans="1:8" x14ac:dyDescent="0.25">
      <c r="A36" s="19"/>
      <c r="B36" s="19"/>
      <c r="C36" s="19"/>
      <c r="D36" s="19"/>
      <c r="E36" s="19"/>
      <c r="F36" s="19"/>
      <c r="G36" s="19"/>
      <c r="H36" s="135"/>
    </row>
    <row r="37" spans="1:8" x14ac:dyDescent="0.25">
      <c r="A37" s="19"/>
      <c r="B37" s="19"/>
      <c r="C37" s="19"/>
      <c r="D37" s="19"/>
      <c r="E37" s="19"/>
      <c r="F37" s="30"/>
      <c r="G37" s="19"/>
      <c r="H37" s="19"/>
    </row>
    <row r="38" spans="1:8" x14ac:dyDescent="0.25">
      <c r="A38" s="19"/>
      <c r="B38" s="19"/>
      <c r="C38" s="19"/>
      <c r="D38" s="19"/>
      <c r="E38" s="19"/>
      <c r="F38" s="19"/>
      <c r="G38" s="19"/>
      <c r="H38" s="19"/>
    </row>
    <row r="39" spans="1:8" x14ac:dyDescent="0.25">
      <c r="A39" s="19"/>
      <c r="B39" s="19"/>
      <c r="C39" s="19"/>
      <c r="D39" s="19"/>
      <c r="E39" s="19"/>
      <c r="F39" s="19"/>
      <c r="G39" s="19"/>
      <c r="H39" s="19"/>
    </row>
  </sheetData>
  <mergeCells count="63">
    <mergeCell ref="K23:K24"/>
    <mergeCell ref="A26:C26"/>
    <mergeCell ref="E29:F29"/>
    <mergeCell ref="A21:C21"/>
    <mergeCell ref="A23:C24"/>
    <mergeCell ref="D23:D24"/>
    <mergeCell ref="E23:E24"/>
    <mergeCell ref="F23:F24"/>
    <mergeCell ref="G23:G24"/>
    <mergeCell ref="A22:C22"/>
    <mergeCell ref="A25:C25"/>
    <mergeCell ref="A17:C17"/>
    <mergeCell ref="D17:E17"/>
    <mergeCell ref="F17:G17"/>
    <mergeCell ref="A19:C20"/>
    <mergeCell ref="D19:D20"/>
    <mergeCell ref="E19:E20"/>
    <mergeCell ref="F19:F20"/>
    <mergeCell ref="G19:G20"/>
    <mergeCell ref="B15:C15"/>
    <mergeCell ref="D15:E15"/>
    <mergeCell ref="F15:G15"/>
    <mergeCell ref="B16:C16"/>
    <mergeCell ref="D16:E16"/>
    <mergeCell ref="F16:G16"/>
    <mergeCell ref="B13:C13"/>
    <mergeCell ref="D13:E13"/>
    <mergeCell ref="F13:G13"/>
    <mergeCell ref="B14:C14"/>
    <mergeCell ref="D14:E14"/>
    <mergeCell ref="F14:G14"/>
    <mergeCell ref="B11:C11"/>
    <mergeCell ref="D11:E11"/>
    <mergeCell ref="F11:G11"/>
    <mergeCell ref="B12:C12"/>
    <mergeCell ref="D12:E12"/>
    <mergeCell ref="F12:G12"/>
    <mergeCell ref="B9:C9"/>
    <mergeCell ref="D9:E9"/>
    <mergeCell ref="F9:G9"/>
    <mergeCell ref="B10:C10"/>
    <mergeCell ref="D10:E10"/>
    <mergeCell ref="F10:G10"/>
    <mergeCell ref="B7:C7"/>
    <mergeCell ref="D7:E7"/>
    <mergeCell ref="F7:G7"/>
    <mergeCell ref="B8:C8"/>
    <mergeCell ref="D8:E8"/>
    <mergeCell ref="F8:G8"/>
    <mergeCell ref="B5:C5"/>
    <mergeCell ref="D5:E5"/>
    <mergeCell ref="F5:G5"/>
    <mergeCell ref="B6:C6"/>
    <mergeCell ref="D6:E6"/>
    <mergeCell ref="F6:G6"/>
    <mergeCell ref="B4:C4"/>
    <mergeCell ref="D4:E4"/>
    <mergeCell ref="F4:G4"/>
    <mergeCell ref="A2:E2"/>
    <mergeCell ref="F2:G2"/>
    <mergeCell ref="B3:C3"/>
    <mergeCell ref="D3:E3"/>
    <mergeCell ref="F3:G3"/>
  </mergeCells>
  <pageMargins left="0.7" right="0.7" top="0.75" bottom="0.75" header="0.3" footer="0.3"/>
  <pageSetup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M23"/>
  <sheetViews>
    <sheetView tabSelected="1" workbookViewId="0">
      <selection activeCell="O7" sqref="O7"/>
    </sheetView>
  </sheetViews>
  <sheetFormatPr defaultRowHeight="15" x14ac:dyDescent="0.25"/>
  <cols>
    <col min="1" max="1" width="5.5703125" customWidth="1"/>
    <col min="2" max="2" width="17.5703125" customWidth="1"/>
    <col min="3" max="3" width="13.140625" customWidth="1"/>
    <col min="4" max="4" width="12.5703125" customWidth="1"/>
    <col min="5" max="5" width="13.28515625" customWidth="1"/>
    <col min="6" max="6" width="12.7109375" customWidth="1"/>
    <col min="7" max="7" width="11.42578125" customWidth="1"/>
    <col min="8" max="8" width="12.5703125" customWidth="1"/>
    <col min="9" max="9" width="11.140625" customWidth="1"/>
    <col min="10" max="10" width="11.42578125" customWidth="1"/>
    <col min="12" max="12" width="17.85546875" customWidth="1"/>
    <col min="13" max="13" width="11.7109375" bestFit="1" customWidth="1"/>
  </cols>
  <sheetData>
    <row r="1" spans="1:13" ht="15.75" thickBot="1" x14ac:dyDescent="0.3">
      <c r="A1" s="227" t="s">
        <v>1</v>
      </c>
      <c r="B1" s="228"/>
      <c r="C1" s="228"/>
      <c r="D1" s="228"/>
      <c r="E1" s="228"/>
      <c r="F1" s="228"/>
      <c r="G1" s="228"/>
      <c r="H1" s="229"/>
      <c r="I1" s="227" t="s">
        <v>331</v>
      </c>
      <c r="J1" s="229"/>
    </row>
    <row r="2" spans="1:13" ht="24.75" customHeight="1" x14ac:dyDescent="0.25">
      <c r="A2" s="230" t="s">
        <v>304</v>
      </c>
      <c r="B2" s="232" t="s">
        <v>332</v>
      </c>
      <c r="C2" s="234" t="s">
        <v>376</v>
      </c>
      <c r="D2" s="235"/>
      <c r="E2" s="235"/>
      <c r="F2" s="236"/>
      <c r="G2" s="234" t="s">
        <v>375</v>
      </c>
      <c r="H2" s="235"/>
      <c r="I2" s="235"/>
      <c r="J2" s="236"/>
    </row>
    <row r="3" spans="1:13" ht="58.5" customHeight="1" thickBot="1" x14ac:dyDescent="0.3">
      <c r="A3" s="231"/>
      <c r="B3" s="233"/>
      <c r="C3" s="89" t="s">
        <v>333</v>
      </c>
      <c r="D3" s="89" t="s">
        <v>334</v>
      </c>
      <c r="E3" s="89" t="s">
        <v>335</v>
      </c>
      <c r="F3" s="90" t="s">
        <v>336</v>
      </c>
      <c r="G3" s="91" t="s">
        <v>333</v>
      </c>
      <c r="H3" s="89" t="s">
        <v>334</v>
      </c>
      <c r="I3" s="89" t="s">
        <v>335</v>
      </c>
      <c r="J3" s="92" t="s">
        <v>336</v>
      </c>
    </row>
    <row r="4" spans="1:13" ht="15.75" thickTop="1" x14ac:dyDescent="0.25">
      <c r="A4" s="51" t="s">
        <v>301</v>
      </c>
      <c r="B4" s="52" t="s">
        <v>337</v>
      </c>
      <c r="C4" s="112">
        <f>+C5+C8</f>
        <v>1000000</v>
      </c>
      <c r="D4" s="112">
        <f>+D5+D8</f>
        <v>1000000</v>
      </c>
      <c r="E4" s="112">
        <f>SUM(E5)</f>
        <v>814060</v>
      </c>
      <c r="F4" s="112">
        <f>+F5+F8</f>
        <v>185940</v>
      </c>
      <c r="G4" s="113">
        <f>G5+G8</f>
        <v>779200</v>
      </c>
      <c r="H4" s="112">
        <f>H5+H8</f>
        <v>790621.04</v>
      </c>
      <c r="I4" s="112">
        <f>I5+I8</f>
        <v>719413.97</v>
      </c>
      <c r="J4" s="114">
        <f>J5+J8</f>
        <v>71207.070000000007</v>
      </c>
    </row>
    <row r="5" spans="1:13" x14ac:dyDescent="0.25">
      <c r="A5" s="53">
        <v>1</v>
      </c>
      <c r="B5" s="54" t="s">
        <v>338</v>
      </c>
      <c r="C5" s="115">
        <f>SUM(C6:C7)</f>
        <v>1000000</v>
      </c>
      <c r="D5" s="115">
        <f>SUM(D6:D7)</f>
        <v>1000000</v>
      </c>
      <c r="E5" s="115">
        <f>SUM(E6:E7)</f>
        <v>814060</v>
      </c>
      <c r="F5" s="115">
        <f t="shared" ref="F5:J5" si="0">SUM(F6:F7)</f>
        <v>185940</v>
      </c>
      <c r="G5" s="116">
        <f t="shared" si="0"/>
        <v>779200</v>
      </c>
      <c r="H5" s="115">
        <f t="shared" si="0"/>
        <v>790621.04</v>
      </c>
      <c r="I5" s="115">
        <f t="shared" si="0"/>
        <v>719413.97</v>
      </c>
      <c r="J5" s="117">
        <f t="shared" si="0"/>
        <v>71207.070000000007</v>
      </c>
    </row>
    <row r="6" spans="1:13" x14ac:dyDescent="0.25">
      <c r="A6" s="55" t="s">
        <v>339</v>
      </c>
      <c r="B6" s="56" t="s">
        <v>340</v>
      </c>
      <c r="C6" s="139"/>
      <c r="D6" s="139"/>
      <c r="E6" s="139"/>
      <c r="F6" s="139"/>
      <c r="G6" s="141"/>
      <c r="H6" s="139"/>
      <c r="I6" s="139"/>
      <c r="J6" s="142"/>
      <c r="L6" s="29"/>
    </row>
    <row r="7" spans="1:13" x14ac:dyDescent="0.25">
      <c r="A7" s="55" t="s">
        <v>341</v>
      </c>
      <c r="B7" s="56" t="s">
        <v>342</v>
      </c>
      <c r="C7" s="139">
        <v>1000000</v>
      </c>
      <c r="D7" s="139">
        <v>1000000</v>
      </c>
      <c r="E7" s="139">
        <f>+C7-F7</f>
        <v>814060</v>
      </c>
      <c r="F7" s="139">
        <v>185940</v>
      </c>
      <c r="G7" s="141">
        <f>750000+29200</f>
        <v>779200</v>
      </c>
      <c r="H7" s="139">
        <f>757717.23+32903.81</f>
        <v>790621.04</v>
      </c>
      <c r="I7" s="139">
        <f>+H7-J7</f>
        <v>719413.97</v>
      </c>
      <c r="J7" s="142">
        <f>59960.01+11247.06</f>
        <v>71207.070000000007</v>
      </c>
      <c r="L7" s="95"/>
    </row>
    <row r="8" spans="1:13" x14ac:dyDescent="0.25">
      <c r="A8" s="53">
        <v>2</v>
      </c>
      <c r="B8" s="54" t="s">
        <v>343</v>
      </c>
      <c r="C8" s="115"/>
      <c r="D8" s="115"/>
      <c r="E8" s="115" t="s">
        <v>344</v>
      </c>
      <c r="F8" s="115"/>
      <c r="G8" s="141"/>
      <c r="H8" s="115"/>
      <c r="I8" s="115"/>
      <c r="J8" s="143"/>
      <c r="L8" s="29"/>
      <c r="M8" s="29"/>
    </row>
    <row r="9" spans="1:13" x14ac:dyDescent="0.25">
      <c r="A9" s="57" t="s">
        <v>179</v>
      </c>
      <c r="B9" s="54" t="s">
        <v>345</v>
      </c>
      <c r="C9" s="115">
        <f>C10+C13</f>
        <v>0</v>
      </c>
      <c r="D9" s="115">
        <f>D10+D13</f>
        <v>0</v>
      </c>
      <c r="E9" s="115">
        <f>E10+E13</f>
        <v>0</v>
      </c>
      <c r="F9" s="115">
        <f>F10+F13</f>
        <v>0</v>
      </c>
      <c r="G9" s="116">
        <f>SUM(G10+G13)</f>
        <v>0</v>
      </c>
      <c r="H9" s="115">
        <f>SUM(H10+H13)</f>
        <v>0</v>
      </c>
      <c r="I9" s="115">
        <f>SUM(I10+I13)</f>
        <v>0</v>
      </c>
      <c r="J9" s="117">
        <f>SUM(J10+J13)</f>
        <v>0</v>
      </c>
      <c r="L9" s="29"/>
    </row>
    <row r="10" spans="1:13" x14ac:dyDescent="0.25">
      <c r="A10" s="53">
        <v>1</v>
      </c>
      <c r="B10" s="54" t="s">
        <v>346</v>
      </c>
      <c r="C10" s="115">
        <f t="shared" ref="C10:J10" si="1">SUM(C11:C12)</f>
        <v>0</v>
      </c>
      <c r="D10" s="115">
        <f t="shared" si="1"/>
        <v>0</v>
      </c>
      <c r="E10" s="115">
        <f t="shared" si="1"/>
        <v>0</v>
      </c>
      <c r="F10" s="115">
        <f t="shared" si="1"/>
        <v>0</v>
      </c>
      <c r="G10" s="116">
        <f t="shared" si="1"/>
        <v>0</v>
      </c>
      <c r="H10" s="115">
        <f t="shared" si="1"/>
        <v>0</v>
      </c>
      <c r="I10" s="115">
        <f t="shared" si="1"/>
        <v>0</v>
      </c>
      <c r="J10" s="117">
        <f t="shared" si="1"/>
        <v>0</v>
      </c>
      <c r="L10" s="29"/>
    </row>
    <row r="11" spans="1:13" x14ac:dyDescent="0.25">
      <c r="A11" s="55" t="s">
        <v>339</v>
      </c>
      <c r="B11" s="56" t="s">
        <v>340</v>
      </c>
      <c r="C11" s="139"/>
      <c r="D11" s="139"/>
      <c r="E11" s="139"/>
      <c r="F11" s="139"/>
      <c r="G11" s="141"/>
      <c r="H11" s="139"/>
      <c r="I11" s="139"/>
      <c r="J11" s="142"/>
      <c r="L11" s="29"/>
      <c r="M11" s="29"/>
    </row>
    <row r="12" spans="1:13" x14ac:dyDescent="0.25">
      <c r="A12" s="55" t="s">
        <v>341</v>
      </c>
      <c r="B12" s="56" t="s">
        <v>342</v>
      </c>
      <c r="C12" s="139"/>
      <c r="D12" s="139"/>
      <c r="E12" s="139"/>
      <c r="F12" s="139"/>
      <c r="G12" s="141"/>
      <c r="H12" s="139"/>
      <c r="I12" s="139"/>
      <c r="J12" s="142"/>
      <c r="K12" t="s">
        <v>351</v>
      </c>
      <c r="L12" s="29"/>
    </row>
    <row r="13" spans="1:13" ht="15.75" thickBot="1" x14ac:dyDescent="0.3">
      <c r="A13" s="53">
        <v>2</v>
      </c>
      <c r="B13" s="54" t="s">
        <v>343</v>
      </c>
      <c r="C13" s="115"/>
      <c r="D13" s="115"/>
      <c r="E13" s="115"/>
      <c r="F13" s="115"/>
      <c r="G13" s="116"/>
      <c r="H13" s="115"/>
      <c r="I13" s="115"/>
      <c r="J13" s="143"/>
      <c r="L13" s="29"/>
    </row>
    <row r="14" spans="1:13" ht="16.5" thickTop="1" thickBot="1" x14ac:dyDescent="0.3">
      <c r="A14" s="223" t="s">
        <v>347</v>
      </c>
      <c r="B14" s="224"/>
      <c r="C14" s="118">
        <f t="shared" ref="C14:J14" si="2">C4+C9</f>
        <v>1000000</v>
      </c>
      <c r="D14" s="118">
        <f t="shared" si="2"/>
        <v>1000000</v>
      </c>
      <c r="E14" s="118">
        <f t="shared" si="2"/>
        <v>814060</v>
      </c>
      <c r="F14" s="118">
        <f t="shared" si="2"/>
        <v>185940</v>
      </c>
      <c r="G14" s="119">
        <f t="shared" si="2"/>
        <v>779200</v>
      </c>
      <c r="H14" s="120">
        <f t="shared" si="2"/>
        <v>790621.04</v>
      </c>
      <c r="I14" s="120">
        <f t="shared" si="2"/>
        <v>719413.97</v>
      </c>
      <c r="J14" s="121">
        <f t="shared" si="2"/>
        <v>71207.070000000007</v>
      </c>
      <c r="L14" s="29"/>
    </row>
    <row r="15" spans="1:13" ht="15.75" thickTop="1" x14ac:dyDescent="0.25">
      <c r="A15" s="51" t="s">
        <v>163</v>
      </c>
      <c r="B15" s="52" t="s">
        <v>348</v>
      </c>
      <c r="C15" s="122">
        <v>600000</v>
      </c>
      <c r="D15" s="122">
        <v>600000</v>
      </c>
      <c r="E15" s="122">
        <f>92851.23+13189</f>
        <v>106040.23</v>
      </c>
      <c r="F15" s="122">
        <f>59960.01*0.8</f>
        <v>47968.008000000002</v>
      </c>
      <c r="G15" s="123"/>
      <c r="H15" s="122"/>
      <c r="I15" s="122"/>
      <c r="J15" s="124"/>
      <c r="L15" s="29"/>
    </row>
    <row r="16" spans="1:13" ht="15.75" thickBot="1" x14ac:dyDescent="0.3">
      <c r="A16" s="58" t="s">
        <v>155</v>
      </c>
      <c r="B16" s="59" t="s">
        <v>349</v>
      </c>
      <c r="C16" s="140"/>
      <c r="D16" s="140"/>
      <c r="E16" s="140"/>
      <c r="F16" s="140"/>
      <c r="G16" s="125"/>
      <c r="H16" s="126"/>
      <c r="I16" s="126"/>
      <c r="J16" s="127"/>
      <c r="L16" s="29"/>
    </row>
    <row r="17" spans="1:12" ht="15.75" thickBot="1" x14ac:dyDescent="0.3">
      <c r="A17" s="225" t="s">
        <v>350</v>
      </c>
      <c r="B17" s="226"/>
      <c r="C17" s="128">
        <f>C15+C16</f>
        <v>600000</v>
      </c>
      <c r="D17" s="128">
        <f>D15+D16</f>
        <v>600000</v>
      </c>
      <c r="E17" s="128">
        <f>E15+E16</f>
        <v>106040.23</v>
      </c>
      <c r="F17" s="128">
        <f>F15+F16</f>
        <v>47968.008000000002</v>
      </c>
      <c r="G17" s="129">
        <f>SUM(G15:G16)</f>
        <v>0</v>
      </c>
      <c r="H17" s="129">
        <f>SUM(H15:H16)</f>
        <v>0</v>
      </c>
      <c r="I17" s="129">
        <f>SUM(I15:I16)</f>
        <v>0</v>
      </c>
      <c r="J17" s="130">
        <f>SUM(J15:J16)</f>
        <v>0</v>
      </c>
      <c r="L17" s="29"/>
    </row>
    <row r="18" spans="1:12" x14ac:dyDescent="0.25">
      <c r="A18" s="60"/>
      <c r="B18" s="60"/>
      <c r="C18" s="60"/>
      <c r="D18" s="60"/>
      <c r="E18" s="60"/>
      <c r="F18" s="60"/>
      <c r="G18" s="60"/>
      <c r="H18" s="60"/>
      <c r="I18" s="60"/>
      <c r="J18" s="60"/>
    </row>
    <row r="19" spans="1:12" x14ac:dyDescent="0.25">
      <c r="A19" s="28"/>
      <c r="B19" s="28"/>
      <c r="C19" s="96"/>
      <c r="D19" s="28"/>
      <c r="E19" s="28"/>
      <c r="F19" s="97"/>
      <c r="G19" s="28"/>
      <c r="H19" s="28"/>
      <c r="I19" s="28"/>
      <c r="J19" s="28"/>
    </row>
    <row r="20" spans="1:12" x14ac:dyDescent="0.25">
      <c r="A20" s="28"/>
      <c r="B20" s="28"/>
      <c r="C20" s="28"/>
      <c r="D20" s="28"/>
      <c r="E20" s="98" t="s">
        <v>329</v>
      </c>
      <c r="F20" s="28"/>
      <c r="G20" s="99"/>
      <c r="H20" s="99"/>
      <c r="I20" s="99"/>
      <c r="J20" s="28"/>
    </row>
    <row r="21" spans="1:12" x14ac:dyDescent="0.25">
      <c r="A21" s="28"/>
      <c r="B21" s="28"/>
      <c r="C21" s="28"/>
      <c r="D21" s="28"/>
      <c r="E21" s="28"/>
      <c r="F21" s="28"/>
      <c r="G21" s="222" t="s">
        <v>330</v>
      </c>
      <c r="H21" s="222"/>
      <c r="I21" s="222"/>
      <c r="J21" s="28"/>
    </row>
    <row r="22" spans="1:12" x14ac:dyDescent="0.25">
      <c r="A22" s="28"/>
      <c r="B22" s="28"/>
      <c r="C22" s="28"/>
      <c r="D22" s="28"/>
      <c r="E22" s="28"/>
      <c r="F22" s="28"/>
      <c r="G22" s="28"/>
      <c r="H22" s="28"/>
      <c r="I22" s="28"/>
      <c r="J22" s="28"/>
    </row>
    <row r="23" spans="1:12" x14ac:dyDescent="0.25">
      <c r="A23" s="28"/>
      <c r="B23" s="28"/>
      <c r="C23" s="28"/>
      <c r="D23" s="28"/>
      <c r="E23" s="28"/>
      <c r="F23" s="28"/>
      <c r="G23" s="28"/>
      <c r="H23" s="28"/>
      <c r="I23" s="28"/>
      <c r="J23" s="28"/>
    </row>
  </sheetData>
  <mergeCells count="9">
    <mergeCell ref="G21:I21"/>
    <mergeCell ref="A14:B14"/>
    <mergeCell ref="A17:B17"/>
    <mergeCell ref="A1:H1"/>
    <mergeCell ref="I1:J1"/>
    <mergeCell ref="A2:A3"/>
    <mergeCell ref="B2:B3"/>
    <mergeCell ref="C2:F2"/>
    <mergeCell ref="G2:J2"/>
  </mergeCells>
  <pageMargins left="0.7" right="0.7" top="0.75" bottom="0.75" header="0.3" footer="0.3"/>
  <pageSetup orientation="landscape" r:id="rId1"/>
  <legacy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20"/>
  <sheetViews>
    <sheetView workbookViewId="0">
      <selection activeCell="C29" sqref="C29"/>
    </sheetView>
  </sheetViews>
  <sheetFormatPr defaultRowHeight="15" x14ac:dyDescent="0.25"/>
  <cols>
    <col min="2" max="2" width="48.7109375" customWidth="1"/>
    <col min="3" max="3" width="20.85546875" customWidth="1"/>
  </cols>
  <sheetData>
    <row r="1" spans="1:3" ht="15.75" thickBot="1" x14ac:dyDescent="0.3"/>
    <row r="2" spans="1:3" ht="15" customHeight="1" x14ac:dyDescent="0.25">
      <c r="A2" s="237" t="s">
        <v>374</v>
      </c>
      <c r="B2" s="238"/>
      <c r="C2" s="239"/>
    </row>
    <row r="3" spans="1:3" ht="15.75" thickBot="1" x14ac:dyDescent="0.3">
      <c r="A3" s="240"/>
      <c r="B3" s="241"/>
      <c r="C3" s="242"/>
    </row>
    <row r="4" spans="1:3" ht="15.75" thickBot="1" x14ac:dyDescent="0.3">
      <c r="A4" s="28"/>
      <c r="B4" s="28"/>
      <c r="C4" s="28"/>
    </row>
    <row r="5" spans="1:3" x14ac:dyDescent="0.25">
      <c r="A5" s="38" t="s">
        <v>304</v>
      </c>
      <c r="B5" s="34" t="s">
        <v>352</v>
      </c>
      <c r="C5" s="35" t="s">
        <v>353</v>
      </c>
    </row>
    <row r="6" spans="1:3" x14ac:dyDescent="0.25">
      <c r="A6" s="39">
        <v>1</v>
      </c>
      <c r="B6" s="32" t="s">
        <v>354</v>
      </c>
      <c r="C6" s="137">
        <v>318</v>
      </c>
    </row>
    <row r="7" spans="1:3" x14ac:dyDescent="0.25">
      <c r="A7" s="39">
        <v>2</v>
      </c>
      <c r="B7" s="32" t="s">
        <v>355</v>
      </c>
      <c r="C7" s="137">
        <v>31</v>
      </c>
    </row>
    <row r="8" spans="1:3" x14ac:dyDescent="0.25">
      <c r="A8" s="39">
        <v>3</v>
      </c>
      <c r="B8" s="32" t="s">
        <v>356</v>
      </c>
      <c r="C8" s="137">
        <v>26</v>
      </c>
    </row>
    <row r="9" spans="1:3" x14ac:dyDescent="0.25">
      <c r="A9" s="39">
        <v>4</v>
      </c>
      <c r="B9" s="32" t="s">
        <v>357</v>
      </c>
      <c r="C9" s="137">
        <v>47</v>
      </c>
    </row>
    <row r="10" spans="1:3" x14ac:dyDescent="0.25">
      <c r="A10" s="39">
        <v>5</v>
      </c>
      <c r="B10" s="32" t="s">
        <v>358</v>
      </c>
      <c r="C10" s="137">
        <v>88</v>
      </c>
    </row>
    <row r="11" spans="1:3" x14ac:dyDescent="0.25">
      <c r="A11" s="39">
        <v>6</v>
      </c>
      <c r="B11" s="32" t="s">
        <v>359</v>
      </c>
      <c r="C11" s="137">
        <v>16</v>
      </c>
    </row>
    <row r="12" spans="1:3" x14ac:dyDescent="0.25">
      <c r="A12" s="39">
        <v>7</v>
      </c>
      <c r="B12" s="32" t="s">
        <v>360</v>
      </c>
      <c r="C12" s="137">
        <v>25</v>
      </c>
    </row>
    <row r="13" spans="1:3" x14ac:dyDescent="0.25">
      <c r="A13" s="39">
        <v>8</v>
      </c>
      <c r="B13" s="32" t="s">
        <v>361</v>
      </c>
      <c r="C13" s="137">
        <v>10</v>
      </c>
    </row>
    <row r="14" spans="1:3" x14ac:dyDescent="0.25">
      <c r="A14" s="39">
        <v>9</v>
      </c>
      <c r="B14" s="32" t="s">
        <v>362</v>
      </c>
      <c r="C14" s="137">
        <v>8</v>
      </c>
    </row>
    <row r="15" spans="1:3" x14ac:dyDescent="0.25">
      <c r="A15" s="39">
        <v>10</v>
      </c>
      <c r="B15" s="32" t="s">
        <v>363</v>
      </c>
      <c r="C15" s="138">
        <v>145</v>
      </c>
    </row>
    <row r="16" spans="1:3" x14ac:dyDescent="0.25">
      <c r="A16" s="39">
        <v>11</v>
      </c>
      <c r="B16" s="32" t="s">
        <v>364</v>
      </c>
      <c r="C16" s="137">
        <v>67</v>
      </c>
    </row>
    <row r="17" spans="1:3" x14ac:dyDescent="0.25">
      <c r="A17" s="39">
        <v>12</v>
      </c>
      <c r="B17" s="32" t="s">
        <v>365</v>
      </c>
      <c r="C17" s="137">
        <v>12</v>
      </c>
    </row>
    <row r="18" spans="1:3" ht="29.25" customHeight="1" x14ac:dyDescent="0.25">
      <c r="A18" s="39">
        <v>13</v>
      </c>
      <c r="B18" s="33" t="s">
        <v>366</v>
      </c>
      <c r="C18" s="137">
        <v>32</v>
      </c>
    </row>
    <row r="19" spans="1:3" ht="29.25" customHeight="1" x14ac:dyDescent="0.25">
      <c r="A19" s="40">
        <v>14</v>
      </c>
      <c r="B19" s="41" t="s">
        <v>367</v>
      </c>
      <c r="C19" s="137">
        <v>3</v>
      </c>
    </row>
    <row r="20" spans="1:3" ht="15.75" thickBot="1" x14ac:dyDescent="0.3">
      <c r="A20" s="36"/>
      <c r="B20" s="37" t="s">
        <v>106</v>
      </c>
      <c r="C20" s="94">
        <f>SUM(C6:C19)</f>
        <v>828</v>
      </c>
    </row>
  </sheetData>
  <mergeCells count="1">
    <mergeCell ref="A2:C3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POP</vt:lpstr>
      <vt:lpstr>PIR</vt:lpstr>
      <vt:lpstr>Neizmirene obaveze</vt:lpstr>
      <vt:lpstr>Zaduženja</vt:lpstr>
      <vt:lpstr>Broj zaposlenih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</dc:creator>
  <cp:lastModifiedBy>Kanc7</cp:lastModifiedBy>
  <cp:lastPrinted>2026-07-27T11:43:59Z</cp:lastPrinted>
  <dcterms:created xsi:type="dcterms:W3CDTF">2022-03-10T10:46:30Z</dcterms:created>
  <dcterms:modified xsi:type="dcterms:W3CDTF">2026-08-26T12:30:15Z</dcterms:modified>
</cp:coreProperties>
</file>