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1" i="1" l="1"/>
  <c r="AA117" i="1"/>
  <c r="AA103" i="1"/>
  <c r="AA89" i="1"/>
  <c r="AA75" i="1"/>
  <c r="AA61" i="1"/>
  <c r="AA46" i="1"/>
  <c r="AA32" i="1"/>
  <c r="AA18" i="1"/>
  <c r="AA4" i="1"/>
  <c r="S146" i="1" l="1"/>
  <c r="V131" i="1"/>
  <c r="V117" i="1"/>
  <c r="V103" i="1"/>
  <c r="V89" i="1"/>
  <c r="V75" i="1"/>
  <c r="V61" i="1"/>
  <c r="V46" i="1"/>
  <c r="V32" i="1"/>
  <c r="V18" i="1"/>
  <c r="V4" i="1"/>
  <c r="F14" i="1" l="1"/>
  <c r="E14" i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X146" i="1" l="1"/>
  <c r="AA146" i="1"/>
  <c r="V16" i="1"/>
  <c r="V146" i="1" s="1"/>
</calcChain>
</file>

<file path=xl/sharedStrings.xml><?xml version="1.0" encoding="utf-8"?>
<sst xmlns="http://schemas.openxmlformats.org/spreadsheetml/2006/main" count="165" uniqueCount="58">
  <si>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</si>
  <si>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</si>
  <si>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</si>
  <si>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</si>
  <si>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</si>
  <si>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</si>
  <si>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</si>
  <si>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</si>
  <si>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</si>
  <si>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</si>
  <si>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</si>
  <si>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</si>
  <si>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</si>
  <si>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</si>
  <si>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</si>
  <si>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</si>
  <si>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</si>
  <si>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</si>
  <si>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</si>
  <si>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</si>
  <si>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</si>
  <si>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</si>
  <si>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</si>
  <si>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</si>
  <si>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</si>
  <si>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</si>
  <si>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</si>
  <si>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</si>
  <si>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</si>
  <si>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</si>
  <si>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</si>
  <si>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</si>
  <si>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</si>
  <si>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</si>
  <si>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</si>
  <si>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</si>
  <si>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</si>
  <si>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</si>
  <si>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</si>
  <si>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</si>
  <si>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</si>
  <si>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</si>
  <si>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</si>
  <si>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</si>
  <si>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</si>
  <si>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</si>
  <si>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</si>
  <si>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</si>
  <si>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</si>
  <si>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</si>
  <si>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04,04,2025</t>
  </si>
  <si>
    <t>jan feb mart/25</t>
  </si>
  <si>
    <t>07,07,2025</t>
  </si>
  <si>
    <t>apr maj jun/25</t>
  </si>
  <si>
    <t>Ukupne obaveze za period 01.09.   - 31.12.2025</t>
  </si>
  <si>
    <t>avgust-2025</t>
  </si>
  <si>
    <t>04.09.2025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</si>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</sst>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A3" zoomScale="85" zoomScaleNormal="85" workbookViewId="0">
      <selection activeCell="G17" sqref="G17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5" t="s">
        <v>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R1" s="118" t="s">
        <v>0</v>
      </c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2.5" customHeight="1" x14ac:dyDescent="0.25">
      <c r="A2" s="121" t="s">
        <v>21</v>
      </c>
      <c r="B2" s="122"/>
      <c r="C2" s="122"/>
      <c r="D2" s="122"/>
      <c r="E2" s="122"/>
      <c r="F2" s="122"/>
      <c r="G2" s="122"/>
      <c r="H2" s="3"/>
      <c r="I2" s="123" t="s">
        <v>1</v>
      </c>
      <c r="J2" s="123"/>
      <c r="K2" s="123"/>
      <c r="L2" s="123"/>
      <c r="M2" s="123"/>
      <c r="N2" s="123"/>
      <c r="O2" s="124"/>
      <c r="R2" s="105" t="s">
        <v>21</v>
      </c>
      <c r="S2" s="106"/>
      <c r="T2" s="106"/>
      <c r="U2" s="106"/>
      <c r="V2" s="107"/>
      <c r="W2" s="24"/>
      <c r="X2" s="113" t="s">
        <v>1</v>
      </c>
      <c r="Y2" s="106"/>
      <c r="Z2" s="106"/>
      <c r="AA2" s="114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54</v>
      </c>
      <c r="F3" s="6" t="s">
        <v>4</v>
      </c>
      <c r="G3" s="5" t="s">
        <v>36</v>
      </c>
      <c r="H3" s="3"/>
      <c r="I3" s="7"/>
      <c r="J3" s="25" t="s">
        <v>5</v>
      </c>
      <c r="K3" s="5" t="s">
        <v>3</v>
      </c>
      <c r="L3" s="5" t="s">
        <v>35</v>
      </c>
      <c r="M3" s="6" t="s">
        <v>37</v>
      </c>
      <c r="N3" s="6" t="s">
        <v>4</v>
      </c>
      <c r="O3" s="8" t="s">
        <v>36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6127.72</v>
      </c>
      <c r="F4" s="46">
        <v>1531.93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812.76967741935482</v>
      </c>
      <c r="N4" s="46">
        <v>72.19</v>
      </c>
      <c r="O4" s="38"/>
      <c r="R4" s="101" t="s">
        <v>10</v>
      </c>
      <c r="S4" s="95">
        <v>1676.6</v>
      </c>
      <c r="T4" s="94" t="s">
        <v>56</v>
      </c>
      <c r="U4" s="93" t="s">
        <v>55</v>
      </c>
      <c r="V4" s="98">
        <f>D4-(S4+S5+S6+S7+S8+S9+S10+S11+S12+S13+S14+S15)+F4+1676.6</f>
        <v>1531.93</v>
      </c>
      <c r="W4" s="22"/>
      <c r="X4" s="26">
        <v>163.01</v>
      </c>
      <c r="Y4" s="66" t="s">
        <v>50</v>
      </c>
      <c r="Z4" s="66" t="s">
        <v>51</v>
      </c>
      <c r="AA4" s="98">
        <f>L4-(X4+X5+X6+X7+X8+X9+X10+X11+X12+X13+X14+X15)+18.63+N4+N4+N4+N4+N4+N4+N4+N4</f>
        <v>216.57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4938.6400000000003</v>
      </c>
      <c r="F5" s="46">
        <v>1234.6600000000001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812.76967741935482</v>
      </c>
      <c r="N5" s="46">
        <v>72.19</v>
      </c>
      <c r="O5" s="38"/>
      <c r="R5" s="102"/>
      <c r="S5" s="95"/>
      <c r="T5" s="94"/>
      <c r="U5" s="93"/>
      <c r="V5" s="99"/>
      <c r="W5" s="22"/>
      <c r="X5" s="26">
        <v>216.57</v>
      </c>
      <c r="Y5" s="66" t="s">
        <v>52</v>
      </c>
      <c r="Z5" s="66" t="s">
        <v>53</v>
      </c>
      <c r="AA5" s="99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1807.4</v>
      </c>
      <c r="F6" s="46">
        <v>451.85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203.18806451612903</v>
      </c>
      <c r="N6" s="46">
        <v>18.05</v>
      </c>
      <c r="O6" s="38"/>
      <c r="R6" s="102"/>
      <c r="S6" s="95"/>
      <c r="T6" s="94"/>
      <c r="U6" s="93"/>
      <c r="V6" s="99"/>
      <c r="W6" s="22"/>
      <c r="X6" s="26"/>
      <c r="Y6" s="66"/>
      <c r="Z6" s="66"/>
      <c r="AA6" s="99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5533.18</v>
      </c>
      <c r="F7" s="46">
        <v>1383.29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1625.5319354838712</v>
      </c>
      <c r="N7" s="46">
        <v>144.38999999999999</v>
      </c>
      <c r="O7" s="38"/>
      <c r="R7" s="102"/>
      <c r="S7" s="95"/>
      <c r="T7" s="94"/>
      <c r="U7" s="93"/>
      <c r="V7" s="99"/>
      <c r="W7" s="22"/>
      <c r="X7" s="26"/>
      <c r="Y7" s="66"/>
      <c r="Z7" s="66"/>
      <c r="AA7" s="99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3670.29</v>
      </c>
      <c r="F8" s="46">
        <v>917.57</v>
      </c>
      <c r="G8" s="59"/>
      <c r="H8" s="3"/>
      <c r="I8" s="4" t="s">
        <v>16</v>
      </c>
      <c r="J8" s="47">
        <v>1</v>
      </c>
      <c r="K8" s="64" t="s">
        <v>42</v>
      </c>
      <c r="L8" s="61">
        <v>0</v>
      </c>
      <c r="M8" s="45">
        <v>609.57419354838714</v>
      </c>
      <c r="N8" s="46">
        <v>54.15</v>
      </c>
      <c r="O8" s="38"/>
      <c r="R8" s="102"/>
      <c r="S8" s="95"/>
      <c r="T8" s="94"/>
      <c r="U8" s="93"/>
      <c r="V8" s="99"/>
      <c r="W8" s="22"/>
      <c r="X8" s="26"/>
      <c r="Y8" s="66"/>
      <c r="Z8" s="66"/>
      <c r="AA8" s="99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4938.6400000000003</v>
      </c>
      <c r="F9" s="46">
        <v>1234.6600000000001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1625.5319354838712</v>
      </c>
      <c r="N9" s="46">
        <v>144.38999999999999</v>
      </c>
      <c r="O9" s="38"/>
      <c r="R9" s="102"/>
      <c r="S9" s="95"/>
      <c r="T9" s="94"/>
      <c r="U9" s="93"/>
      <c r="V9" s="99"/>
      <c r="W9" s="22"/>
      <c r="X9" s="26"/>
      <c r="Y9" s="66"/>
      <c r="Z9" s="66"/>
      <c r="AA9" s="99"/>
    </row>
    <row r="10" spans="1:27" ht="18" customHeight="1" x14ac:dyDescent="0.25">
      <c r="A10" s="4" t="s">
        <v>40</v>
      </c>
      <c r="B10" s="47">
        <v>6</v>
      </c>
      <c r="C10" s="64" t="s">
        <v>47</v>
      </c>
      <c r="D10" s="58">
        <v>0</v>
      </c>
      <c r="E10" s="15">
        <v>6127.72</v>
      </c>
      <c r="F10" s="46">
        <v>1531.93</v>
      </c>
      <c r="G10" s="59"/>
      <c r="H10" s="3"/>
      <c r="I10" s="4" t="s">
        <v>40</v>
      </c>
      <c r="J10" s="47">
        <v>2</v>
      </c>
      <c r="K10" s="64" t="s">
        <v>48</v>
      </c>
      <c r="L10" s="61">
        <v>0</v>
      </c>
      <c r="M10" s="45">
        <v>812.76967741935482</v>
      </c>
      <c r="N10" s="46">
        <v>72.19</v>
      </c>
      <c r="O10" s="38"/>
      <c r="R10" s="102"/>
      <c r="S10" s="95"/>
      <c r="T10" s="94"/>
      <c r="U10" s="93"/>
      <c r="V10" s="99"/>
      <c r="W10" s="22"/>
      <c r="X10" s="26"/>
      <c r="Y10" s="66"/>
      <c r="Z10" s="66"/>
      <c r="AA10" s="99"/>
    </row>
    <row r="11" spans="1:27" ht="18" customHeight="1" x14ac:dyDescent="0.25">
      <c r="A11" s="4" t="s">
        <v>38</v>
      </c>
      <c r="B11" s="47">
        <v>1</v>
      </c>
      <c r="C11" s="64" t="s">
        <v>46</v>
      </c>
      <c r="D11" s="58">
        <v>0</v>
      </c>
      <c r="E11" s="15">
        <v>1807.4</v>
      </c>
      <c r="F11" s="46">
        <v>451.85</v>
      </c>
      <c r="G11" s="59"/>
      <c r="H11" s="3"/>
      <c r="I11" s="4" t="s">
        <v>38</v>
      </c>
      <c r="J11" s="47"/>
      <c r="K11" s="63" t="s">
        <v>49</v>
      </c>
      <c r="L11" s="61">
        <v>0</v>
      </c>
      <c r="M11" s="45">
        <v>1625.5319354838712</v>
      </c>
      <c r="N11" s="46">
        <v>144.38999999999999</v>
      </c>
      <c r="O11" s="38"/>
      <c r="R11" s="102"/>
      <c r="S11" s="95"/>
      <c r="T11" s="94"/>
      <c r="U11" s="93"/>
      <c r="V11" s="99"/>
      <c r="W11" s="22"/>
      <c r="X11" s="26"/>
      <c r="Y11" s="66"/>
      <c r="Z11" s="66"/>
      <c r="AA11" s="99"/>
    </row>
    <row r="12" spans="1:27" ht="18" customHeight="1" x14ac:dyDescent="0.25">
      <c r="A12" s="4" t="s">
        <v>39</v>
      </c>
      <c r="B12" s="47">
        <v>2</v>
      </c>
      <c r="C12" s="63" t="s">
        <v>45</v>
      </c>
      <c r="D12" s="58">
        <v>0</v>
      </c>
      <c r="E12" s="15">
        <v>3075.75</v>
      </c>
      <c r="F12" s="46">
        <v>768.94</v>
      </c>
      <c r="G12" s="59"/>
      <c r="H12" s="3"/>
      <c r="I12" s="4" t="s">
        <v>39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02"/>
      <c r="S12" s="95"/>
      <c r="T12" s="94"/>
      <c r="U12" s="93"/>
      <c r="V12" s="99"/>
      <c r="W12" s="22"/>
      <c r="X12" s="26"/>
      <c r="Y12" s="66"/>
      <c r="Z12" s="66"/>
      <c r="AA12" s="99"/>
    </row>
    <row r="13" spans="1:27" ht="18" customHeight="1" x14ac:dyDescent="0.25">
      <c r="A13" s="4" t="s">
        <v>18</v>
      </c>
      <c r="B13" s="9">
        <v>2</v>
      </c>
      <c r="C13" s="9" t="s">
        <v>44</v>
      </c>
      <c r="D13" s="58">
        <v>0</v>
      </c>
      <c r="E13" s="15">
        <v>2401.94</v>
      </c>
      <c r="F13" s="46">
        <v>600.48</v>
      </c>
      <c r="G13" s="59"/>
      <c r="H13" s="3"/>
      <c r="I13" s="4" t="s">
        <v>18</v>
      </c>
      <c r="J13" s="47"/>
      <c r="K13" s="64" t="s">
        <v>43</v>
      </c>
      <c r="L13" s="61">
        <v>0</v>
      </c>
      <c r="M13" s="45">
        <v>1625.5319354838712</v>
      </c>
      <c r="N13" s="46">
        <v>144.38999999999999</v>
      </c>
      <c r="O13" s="38"/>
      <c r="R13" s="102"/>
      <c r="S13" s="95"/>
      <c r="T13" s="94"/>
      <c r="U13" s="93"/>
      <c r="V13" s="99"/>
      <c r="W13" s="22"/>
      <c r="X13" s="26"/>
      <c r="Y13" s="66"/>
      <c r="Z13" s="66"/>
      <c r="AA13" s="99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SUM(E4:E13)-0.01</f>
        <v>40428.670000000006</v>
      </c>
      <c r="F14" s="13">
        <f>SUM(F4:F13)+0.01</f>
        <v>10107.17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02"/>
      <c r="S14" s="81"/>
      <c r="T14" s="82"/>
      <c r="U14" s="63"/>
      <c r="V14" s="99"/>
      <c r="W14" s="22"/>
      <c r="X14" s="26"/>
      <c r="Y14" s="66"/>
      <c r="Z14" s="66"/>
      <c r="AA14" s="99"/>
    </row>
    <row r="15" spans="1:27" ht="18" customHeight="1" x14ac:dyDescent="0.25">
      <c r="B15" s="1"/>
      <c r="D15" s="32"/>
      <c r="F15" s="32"/>
      <c r="H15" s="3"/>
      <c r="R15" s="102"/>
      <c r="S15" s="81"/>
      <c r="T15" s="82"/>
      <c r="U15" s="63"/>
      <c r="V15" s="100"/>
      <c r="W15" s="22"/>
      <c r="X15" s="26"/>
      <c r="Y15" s="66"/>
      <c r="Z15" s="66"/>
      <c r="AA15" s="100"/>
    </row>
    <row r="16" spans="1:27" ht="21" customHeight="1" thickBot="1" x14ac:dyDescent="0.3">
      <c r="B16" s="1"/>
      <c r="H16" s="62"/>
      <c r="R16" s="19" t="s">
        <v>12</v>
      </c>
      <c r="S16" s="35">
        <f>SUM(S4:S15)</f>
        <v>1676.6</v>
      </c>
      <c r="T16" s="83"/>
      <c r="U16" s="74"/>
      <c r="V16" s="28">
        <f>SUM(V4:V15)</f>
        <v>1531.93</v>
      </c>
      <c r="W16" s="23"/>
      <c r="X16" s="28">
        <f>SUM(X4:X15)</f>
        <v>379.58</v>
      </c>
      <c r="Y16" s="67"/>
      <c r="Z16" s="67"/>
      <c r="AA16" s="40">
        <f>SUM(AA4:AA15)</f>
        <v>216.57</v>
      </c>
    </row>
    <row r="17" spans="1:27" ht="19.5" customHeight="1" x14ac:dyDescent="0.25">
      <c r="A17" s="96" t="s">
        <v>57</v>
      </c>
      <c r="B17" s="97"/>
      <c r="C17" s="96"/>
      <c r="D17" s="96"/>
      <c r="E17" s="96"/>
      <c r="H17" s="1"/>
      <c r="R17" s="111" t="s">
        <v>21</v>
      </c>
      <c r="S17" s="109"/>
      <c r="T17" s="109"/>
      <c r="U17" s="109"/>
      <c r="V17" s="112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01" t="s">
        <v>15</v>
      </c>
      <c r="S18" s="95">
        <v>1319.88</v>
      </c>
      <c r="T18" s="94" t="s">
        <v>56</v>
      </c>
      <c r="U18" s="93" t="s">
        <v>55</v>
      </c>
      <c r="V18" s="98">
        <f>D5-(S18+S19+S20+S21+S22+S23+S24+S25+S26+S27+S28+S29)+F5+1319.88</f>
        <v>1234.6600000000001</v>
      </c>
      <c r="W18" s="22"/>
      <c r="X18" s="26">
        <v>163.01</v>
      </c>
      <c r="Y18" s="66" t="s">
        <v>50</v>
      </c>
      <c r="Z18" s="66" t="s">
        <v>51</v>
      </c>
      <c r="AA18" s="98">
        <f>L5-(X18+X19+X20+X21+X22+X23+X24+X25+X26+X27+X28+X29)+18.63+N5+N5+N5+N5+N5+N5+N5+N5</f>
        <v>216.57</v>
      </c>
    </row>
    <row r="19" spans="1:27" ht="18" customHeight="1" x14ac:dyDescent="0.25">
      <c r="P19" s="32"/>
      <c r="R19" s="102"/>
      <c r="S19" s="95"/>
      <c r="T19" s="94"/>
      <c r="U19" s="93"/>
      <c r="V19" s="99"/>
      <c r="W19" s="22"/>
      <c r="X19" s="26">
        <v>216.57</v>
      </c>
      <c r="Y19" s="66" t="s">
        <v>52</v>
      </c>
      <c r="Z19" s="66" t="s">
        <v>53</v>
      </c>
      <c r="AA19" s="99"/>
    </row>
    <row r="20" spans="1:27" ht="18" customHeight="1" x14ac:dyDescent="0.25">
      <c r="R20" s="102"/>
      <c r="S20" s="95"/>
      <c r="T20" s="94"/>
      <c r="U20" s="93"/>
      <c r="V20" s="99"/>
      <c r="W20" s="22"/>
      <c r="X20" s="26"/>
      <c r="Y20" s="66"/>
      <c r="Z20" s="66"/>
      <c r="AA20" s="99"/>
    </row>
    <row r="21" spans="1:27" ht="18" customHeight="1" x14ac:dyDescent="0.25">
      <c r="F21" s="32"/>
      <c r="R21" s="102"/>
      <c r="S21" s="95"/>
      <c r="T21" s="94"/>
      <c r="U21" s="93"/>
      <c r="V21" s="99"/>
      <c r="W21" s="22"/>
      <c r="X21" s="26"/>
      <c r="Y21" s="66"/>
      <c r="Z21" s="66"/>
      <c r="AA21" s="99"/>
    </row>
    <row r="22" spans="1:27" ht="18" customHeight="1" x14ac:dyDescent="0.25">
      <c r="R22" s="102"/>
      <c r="S22" s="95"/>
      <c r="T22" s="94"/>
      <c r="U22" s="93"/>
      <c r="V22" s="99"/>
      <c r="W22" s="22"/>
      <c r="X22" s="26"/>
      <c r="Y22" s="66"/>
      <c r="Z22" s="66"/>
      <c r="AA22" s="99"/>
    </row>
    <row r="23" spans="1:27" ht="18" customHeight="1" x14ac:dyDescent="0.25">
      <c r="R23" s="102"/>
      <c r="S23" s="95"/>
      <c r="T23" s="94"/>
      <c r="U23" s="93"/>
      <c r="V23" s="99"/>
      <c r="W23" s="22"/>
      <c r="X23" s="26"/>
      <c r="Y23" s="66"/>
      <c r="Z23" s="66"/>
      <c r="AA23" s="99"/>
    </row>
    <row r="24" spans="1:27" ht="18" customHeight="1" x14ac:dyDescent="0.25">
      <c r="R24" s="102"/>
      <c r="S24" s="95"/>
      <c r="T24" s="94"/>
      <c r="U24" s="93"/>
      <c r="V24" s="99"/>
      <c r="W24" s="22"/>
      <c r="X24" s="26"/>
      <c r="Y24" s="66"/>
      <c r="Z24" s="66"/>
      <c r="AA24" s="99"/>
    </row>
    <row r="25" spans="1:27" ht="18" customHeight="1" x14ac:dyDescent="0.25">
      <c r="P25" s="32"/>
      <c r="R25" s="102"/>
      <c r="S25" s="95"/>
      <c r="T25" s="94"/>
      <c r="U25" s="93"/>
      <c r="V25" s="99"/>
      <c r="W25" s="22"/>
      <c r="X25" s="26"/>
      <c r="Y25" s="66"/>
      <c r="Z25" s="66"/>
      <c r="AA25" s="99"/>
    </row>
    <row r="26" spans="1:27" ht="18" customHeight="1" x14ac:dyDescent="0.25">
      <c r="R26" s="102"/>
      <c r="S26" s="81"/>
      <c r="T26" s="82"/>
      <c r="U26" s="63"/>
      <c r="V26" s="99"/>
      <c r="W26" s="22"/>
      <c r="X26" s="26"/>
      <c r="Y26" s="66"/>
      <c r="Z26" s="66"/>
      <c r="AA26" s="99"/>
    </row>
    <row r="27" spans="1:27" ht="18" customHeight="1" x14ac:dyDescent="0.25">
      <c r="R27" s="102"/>
      <c r="S27" s="81"/>
      <c r="T27" s="82"/>
      <c r="U27" s="63"/>
      <c r="V27" s="99"/>
      <c r="W27" s="22"/>
      <c r="X27" s="26"/>
      <c r="Y27" s="66"/>
      <c r="Z27" s="66"/>
      <c r="AA27" s="99"/>
    </row>
    <row r="28" spans="1:27" ht="18" customHeight="1" x14ac:dyDescent="0.25">
      <c r="R28" s="102"/>
      <c r="S28" s="81"/>
      <c r="T28" s="82"/>
      <c r="U28" s="63"/>
      <c r="V28" s="99"/>
      <c r="W28" s="22"/>
      <c r="X28" s="26"/>
      <c r="Y28" s="66"/>
      <c r="Z28" s="66"/>
      <c r="AA28" s="99"/>
    </row>
    <row r="29" spans="1:27" ht="18" customHeight="1" x14ac:dyDescent="0.25">
      <c r="R29" s="103"/>
      <c r="S29" s="81"/>
      <c r="T29" s="82"/>
      <c r="U29" s="63"/>
      <c r="V29" s="100"/>
      <c r="W29" s="22"/>
      <c r="X29" s="26"/>
      <c r="Y29" s="66"/>
      <c r="Z29" s="66"/>
      <c r="AA29" s="100"/>
    </row>
    <row r="30" spans="1:27" ht="21" customHeight="1" thickBot="1" x14ac:dyDescent="0.3">
      <c r="R30" s="18" t="s">
        <v>12</v>
      </c>
      <c r="S30" s="36">
        <f>SUM(S18:S29)</f>
        <v>1319.88</v>
      </c>
      <c r="T30" s="84"/>
      <c r="U30" s="75"/>
      <c r="V30" s="29">
        <f>SUM(V18:V29)</f>
        <v>1234.6600000000001</v>
      </c>
      <c r="W30" s="22"/>
      <c r="X30" s="29">
        <f>SUM(X18:X29)</f>
        <v>379.58</v>
      </c>
      <c r="Y30" s="68"/>
      <c r="Z30" s="68"/>
      <c r="AA30" s="41">
        <f>SUM(AA18:AA29)</f>
        <v>216.57</v>
      </c>
    </row>
    <row r="31" spans="1:27" ht="19.5" customHeight="1" x14ac:dyDescent="0.25">
      <c r="R31" s="105" t="s">
        <v>21</v>
      </c>
      <c r="S31" s="106"/>
      <c r="T31" s="106"/>
      <c r="U31" s="106"/>
      <c r="V31" s="107"/>
      <c r="W31" s="24"/>
      <c r="X31" s="113" t="s">
        <v>1</v>
      </c>
      <c r="Y31" s="106"/>
      <c r="Z31" s="106"/>
      <c r="AA31" s="114"/>
    </row>
    <row r="32" spans="1:27" ht="15" x14ac:dyDescent="0.25">
      <c r="R32" s="104" t="s">
        <v>32</v>
      </c>
      <c r="S32" s="95">
        <v>380.51</v>
      </c>
      <c r="T32" s="94" t="s">
        <v>56</v>
      </c>
      <c r="U32" s="93" t="s">
        <v>55</v>
      </c>
      <c r="V32" s="98">
        <f>D6-(S32+S33+S34+S35+S36+S37+S38+S39+S40+S41+S42+S43)+F6+380.51</f>
        <v>451.85</v>
      </c>
      <c r="W32" s="22"/>
      <c r="X32" s="26">
        <v>40.76</v>
      </c>
      <c r="Y32" s="66" t="s">
        <v>50</v>
      </c>
      <c r="Z32" s="66" t="s">
        <v>51</v>
      </c>
      <c r="AA32" s="98">
        <f>L6-(X32+X33+X34+X35+X36+X37+X38+X39+X40+X41+X42+X43)+4.66+N6+N6+N6+N6+N6+N6+N6+N6</f>
        <v>54.149999999999991</v>
      </c>
    </row>
    <row r="33" spans="18:27" ht="15" x14ac:dyDescent="0.25">
      <c r="R33" s="104"/>
      <c r="S33" s="95"/>
      <c r="T33" s="94"/>
      <c r="U33" s="93"/>
      <c r="V33" s="99"/>
      <c r="W33" s="22"/>
      <c r="X33" s="26">
        <v>54.15</v>
      </c>
      <c r="Y33" s="66" t="s">
        <v>52</v>
      </c>
      <c r="Z33" s="66" t="s">
        <v>53</v>
      </c>
      <c r="AA33" s="99"/>
    </row>
    <row r="34" spans="18:27" ht="15" x14ac:dyDescent="0.25">
      <c r="R34" s="104"/>
      <c r="S34" s="95"/>
      <c r="T34" s="94"/>
      <c r="U34" s="93"/>
      <c r="V34" s="99"/>
      <c r="W34" s="22"/>
      <c r="X34" s="26"/>
      <c r="Y34" s="66"/>
      <c r="Z34" s="66"/>
      <c r="AA34" s="99"/>
    </row>
    <row r="35" spans="18:27" ht="15" x14ac:dyDescent="0.25">
      <c r="R35" s="104"/>
      <c r="S35" s="95"/>
      <c r="T35" s="94"/>
      <c r="U35" s="93"/>
      <c r="V35" s="99"/>
      <c r="W35" s="22"/>
      <c r="X35" s="26"/>
      <c r="Y35" s="66"/>
      <c r="Z35" s="66"/>
      <c r="AA35" s="99"/>
    </row>
    <row r="36" spans="18:27" ht="15" x14ac:dyDescent="0.25">
      <c r="R36" s="104"/>
      <c r="S36" s="95"/>
      <c r="T36" s="94"/>
      <c r="U36" s="93"/>
      <c r="V36" s="99"/>
      <c r="W36" s="22"/>
      <c r="X36" s="26"/>
      <c r="Y36" s="66"/>
      <c r="Z36" s="66"/>
      <c r="AA36" s="99"/>
    </row>
    <row r="37" spans="18:27" ht="15" x14ac:dyDescent="0.25">
      <c r="R37" s="104"/>
      <c r="S37" s="95"/>
      <c r="T37" s="94"/>
      <c r="U37" s="93"/>
      <c r="V37" s="99"/>
      <c r="W37" s="22"/>
      <c r="X37" s="26"/>
      <c r="Y37" s="66"/>
      <c r="Z37" s="66"/>
      <c r="AA37" s="99"/>
    </row>
    <row r="38" spans="18:27" ht="15" x14ac:dyDescent="0.25">
      <c r="R38" s="104"/>
      <c r="S38" s="95"/>
      <c r="T38" s="94"/>
      <c r="U38" s="93"/>
      <c r="V38" s="99"/>
      <c r="W38" s="22"/>
      <c r="X38" s="26"/>
      <c r="Y38" s="66"/>
      <c r="Z38" s="66"/>
      <c r="AA38" s="99"/>
    </row>
    <row r="39" spans="18:27" ht="15" x14ac:dyDescent="0.25">
      <c r="R39" s="104"/>
      <c r="S39" s="95"/>
      <c r="T39" s="94"/>
      <c r="U39" s="93"/>
      <c r="V39" s="99"/>
      <c r="W39" s="22"/>
      <c r="X39" s="26"/>
      <c r="Y39" s="66"/>
      <c r="Z39" s="66"/>
      <c r="AA39" s="99"/>
    </row>
    <row r="40" spans="18:27" ht="15" x14ac:dyDescent="0.25">
      <c r="R40" s="104"/>
      <c r="S40" s="95"/>
      <c r="T40" s="94"/>
      <c r="U40" s="93"/>
      <c r="V40" s="99"/>
      <c r="W40" s="22"/>
      <c r="X40" s="26"/>
      <c r="Y40" s="66"/>
      <c r="Z40" s="66"/>
      <c r="AA40" s="99"/>
    </row>
    <row r="41" spans="18:27" ht="15" x14ac:dyDescent="0.25">
      <c r="R41" s="104"/>
      <c r="S41" s="95"/>
      <c r="T41" s="94"/>
      <c r="U41" s="93"/>
      <c r="V41" s="99"/>
      <c r="W41" s="22"/>
      <c r="X41" s="26"/>
      <c r="Y41" s="66"/>
      <c r="Z41" s="66"/>
      <c r="AA41" s="99"/>
    </row>
    <row r="42" spans="18:27" ht="15" x14ac:dyDescent="0.25">
      <c r="R42" s="104"/>
      <c r="S42" s="81"/>
      <c r="T42" s="82"/>
      <c r="U42" s="63"/>
      <c r="V42" s="99"/>
      <c r="W42" s="22"/>
      <c r="X42" s="26"/>
      <c r="Y42" s="66"/>
      <c r="Z42" s="66"/>
      <c r="AA42" s="99"/>
    </row>
    <row r="43" spans="18:27" ht="15" x14ac:dyDescent="0.25">
      <c r="R43" s="104"/>
      <c r="S43" s="81"/>
      <c r="T43" s="82"/>
      <c r="U43" s="63"/>
      <c r="V43" s="100"/>
      <c r="W43" s="22"/>
      <c r="X43" s="26"/>
      <c r="Y43" s="66"/>
      <c r="Z43" s="66"/>
      <c r="AA43" s="100"/>
    </row>
    <row r="44" spans="18:27" ht="21" customHeight="1" thickBot="1" x14ac:dyDescent="0.3">
      <c r="R44" s="19" t="s">
        <v>12</v>
      </c>
      <c r="S44" s="35">
        <f>SUM(S32:S43)</f>
        <v>380.51</v>
      </c>
      <c r="T44" s="83"/>
      <c r="U44" s="74"/>
      <c r="V44" s="28">
        <f>SUM(V32:V43)</f>
        <v>451.85</v>
      </c>
      <c r="W44" s="23"/>
      <c r="X44" s="28">
        <f>SUM(X32:X43)</f>
        <v>94.91</v>
      </c>
      <c r="Y44" s="67"/>
      <c r="Z44" s="67"/>
      <c r="AA44" s="40">
        <f>SUM(AA32:AA43)</f>
        <v>54.149999999999991</v>
      </c>
    </row>
    <row r="45" spans="18:27" ht="19.5" customHeight="1" x14ac:dyDescent="0.25">
      <c r="R45" s="111" t="s">
        <v>21</v>
      </c>
      <c r="S45" s="109"/>
      <c r="T45" s="109"/>
      <c r="U45" s="109"/>
      <c r="V45" s="112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4" t="s">
        <v>9</v>
      </c>
      <c r="S46" s="95">
        <v>1498.24</v>
      </c>
      <c r="T46" s="94" t="s">
        <v>56</v>
      </c>
      <c r="U46" s="93" t="s">
        <v>55</v>
      </c>
      <c r="V46" s="98">
        <f>D7-(S46+S47+S48+S49+S50+S51+S52+S53+S54+S55+S56+S57)+F7+1498.24</f>
        <v>1383.29</v>
      </c>
      <c r="W46" s="22"/>
      <c r="X46" s="26">
        <v>326.04000000000002</v>
      </c>
      <c r="Y46" s="66" t="s">
        <v>50</v>
      </c>
      <c r="Z46" s="66" t="s">
        <v>51</v>
      </c>
      <c r="AA46" s="98">
        <f>L7-(X46+X47+X48+X49+X50+X51+X52+X53+X54+X55+X56+X57)+37.26+N7+N7+N7+N7+N7+N7+N7+N7</f>
        <v>433.16999999999985</v>
      </c>
    </row>
    <row r="47" spans="18:27" ht="15" customHeight="1" x14ac:dyDescent="0.25">
      <c r="R47" s="104"/>
      <c r="S47" s="95"/>
      <c r="T47" s="94"/>
      <c r="U47" s="93"/>
      <c r="V47" s="99"/>
      <c r="W47" s="22"/>
      <c r="X47" s="26">
        <v>433.17</v>
      </c>
      <c r="Y47" s="66" t="s">
        <v>52</v>
      </c>
      <c r="Z47" s="66" t="s">
        <v>53</v>
      </c>
      <c r="AA47" s="99"/>
    </row>
    <row r="48" spans="18:27" ht="15" customHeight="1" x14ac:dyDescent="0.25">
      <c r="R48" s="104"/>
      <c r="S48" s="95"/>
      <c r="T48" s="94"/>
      <c r="U48" s="93"/>
      <c r="V48" s="99"/>
      <c r="W48" s="22"/>
      <c r="X48" s="26"/>
      <c r="Y48" s="66"/>
      <c r="Z48" s="66"/>
      <c r="AA48" s="99"/>
    </row>
    <row r="49" spans="18:27" ht="15" customHeight="1" x14ac:dyDescent="0.25">
      <c r="R49" s="104"/>
      <c r="S49" s="95"/>
      <c r="T49" s="94"/>
      <c r="U49" s="93"/>
      <c r="V49" s="99"/>
      <c r="W49" s="22"/>
      <c r="X49" s="26"/>
      <c r="Y49" s="66"/>
      <c r="Z49" s="66"/>
      <c r="AA49" s="99"/>
    </row>
    <row r="50" spans="18:27" ht="15" customHeight="1" x14ac:dyDescent="0.25">
      <c r="R50" s="104"/>
      <c r="S50" s="95"/>
      <c r="T50" s="94"/>
      <c r="U50" s="93"/>
      <c r="V50" s="99"/>
      <c r="W50" s="22"/>
      <c r="X50" s="26"/>
      <c r="Y50" s="66"/>
      <c r="Z50" s="66"/>
      <c r="AA50" s="99"/>
    </row>
    <row r="51" spans="18:27" ht="15" customHeight="1" x14ac:dyDescent="0.25">
      <c r="R51" s="104"/>
      <c r="S51" s="95"/>
      <c r="T51" s="94"/>
      <c r="U51" s="93"/>
      <c r="V51" s="99"/>
      <c r="W51" s="22"/>
      <c r="X51" s="26"/>
      <c r="Y51" s="66"/>
      <c r="Z51" s="66"/>
      <c r="AA51" s="99"/>
    </row>
    <row r="52" spans="18:27" ht="15" customHeight="1" x14ac:dyDescent="0.25">
      <c r="R52" s="104"/>
      <c r="S52" s="95"/>
      <c r="T52" s="94"/>
      <c r="U52" s="93"/>
      <c r="V52" s="99"/>
      <c r="W52" s="22"/>
      <c r="X52" s="26"/>
      <c r="Y52" s="66"/>
      <c r="Z52" s="66"/>
      <c r="AA52" s="99"/>
    </row>
    <row r="53" spans="18:27" ht="15" customHeight="1" x14ac:dyDescent="0.25">
      <c r="R53" s="104"/>
      <c r="S53" s="95"/>
      <c r="T53" s="94"/>
      <c r="U53" s="93"/>
      <c r="V53" s="99"/>
      <c r="W53" s="22"/>
      <c r="X53" s="26"/>
      <c r="Y53" s="66"/>
      <c r="Z53" s="66"/>
      <c r="AA53" s="99"/>
    </row>
    <row r="54" spans="18:27" ht="15" customHeight="1" x14ac:dyDescent="0.25">
      <c r="R54" s="104"/>
      <c r="S54" s="95"/>
      <c r="T54" s="94"/>
      <c r="U54" s="93"/>
      <c r="V54" s="99"/>
      <c r="W54" s="22"/>
      <c r="X54" s="26"/>
      <c r="Y54" s="66"/>
      <c r="Z54" s="66"/>
      <c r="AA54" s="99"/>
    </row>
    <row r="55" spans="18:27" ht="15" customHeight="1" x14ac:dyDescent="0.25">
      <c r="R55" s="104"/>
      <c r="S55" s="95"/>
      <c r="T55" s="94"/>
      <c r="U55" s="93"/>
      <c r="V55" s="99"/>
      <c r="W55" s="22"/>
      <c r="X55" s="26"/>
      <c r="Y55" s="66"/>
      <c r="Z55" s="66"/>
      <c r="AA55" s="99"/>
    </row>
    <row r="56" spans="18:27" ht="15" customHeight="1" x14ac:dyDescent="0.25">
      <c r="R56" s="104"/>
      <c r="S56" s="81"/>
      <c r="T56" s="82"/>
      <c r="U56" s="63"/>
      <c r="V56" s="99"/>
      <c r="W56" s="22"/>
      <c r="X56" s="26"/>
      <c r="Y56" s="66"/>
      <c r="Z56" s="66"/>
      <c r="AA56" s="99"/>
    </row>
    <row r="57" spans="18:27" ht="15" customHeight="1" x14ac:dyDescent="0.25">
      <c r="R57" s="104"/>
      <c r="S57" s="81"/>
      <c r="T57" s="82"/>
      <c r="U57" s="63"/>
      <c r="V57" s="100"/>
      <c r="W57" s="22"/>
      <c r="X57" s="26"/>
      <c r="Y57" s="66"/>
      <c r="Z57" s="66"/>
      <c r="AA57" s="100"/>
    </row>
    <row r="58" spans="18:27" ht="21" customHeight="1" x14ac:dyDescent="0.25">
      <c r="R58" s="53" t="s">
        <v>12</v>
      </c>
      <c r="S58" s="54">
        <f>SUM(S46:S57)</f>
        <v>1498.24</v>
      </c>
      <c r="T58" s="85"/>
      <c r="U58" s="76"/>
      <c r="V58" s="55">
        <f>SUM(V46:V57)</f>
        <v>1383.29</v>
      </c>
      <c r="W58" s="56"/>
      <c r="X58" s="55">
        <f>SUM(X46:X57)</f>
        <v>759.21</v>
      </c>
      <c r="Y58" s="69"/>
      <c r="Z58" s="69"/>
      <c r="AA58" s="57">
        <f>SUM(AA46:AA57)</f>
        <v>433.16999999999985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05" t="s">
        <v>21</v>
      </c>
      <c r="S60" s="106"/>
      <c r="T60" s="106"/>
      <c r="U60" s="106"/>
      <c r="V60" s="107"/>
      <c r="W60" s="24"/>
      <c r="X60" s="113" t="s">
        <v>1</v>
      </c>
      <c r="Y60" s="106"/>
      <c r="Z60" s="106"/>
      <c r="AA60" s="114"/>
    </row>
    <row r="61" spans="18:27" ht="15" x14ac:dyDescent="0.25">
      <c r="R61" s="101" t="s">
        <v>16</v>
      </c>
      <c r="S61" s="95">
        <v>939.37</v>
      </c>
      <c r="T61" s="94" t="s">
        <v>56</v>
      </c>
      <c r="U61" s="93" t="s">
        <v>55</v>
      </c>
      <c r="V61" s="98">
        <f>D8-(S61+S62+S63+S64+S65+S66+S67+S68+S69+S70+S71+S72)+F8+939.37</f>
        <v>917.57</v>
      </c>
      <c r="W61" s="22"/>
      <c r="X61" s="26">
        <v>122.27</v>
      </c>
      <c r="Y61" s="66" t="s">
        <v>50</v>
      </c>
      <c r="Z61" s="66" t="s">
        <v>51</v>
      </c>
      <c r="AA61" s="98">
        <f>L8-(X61+X62+X63+X64+X65+X66+X67+X68+X69+X70+X71+X72)+13.97+N8+N8+N8+N8+N8+N8+N8+N8</f>
        <v>162.45000000000007</v>
      </c>
    </row>
    <row r="62" spans="18:27" ht="15" x14ac:dyDescent="0.25">
      <c r="R62" s="102"/>
      <c r="S62" s="95"/>
      <c r="T62" s="94"/>
      <c r="U62" s="93"/>
      <c r="V62" s="99"/>
      <c r="W62" s="22"/>
      <c r="X62" s="26">
        <v>162.44999999999999</v>
      </c>
      <c r="Y62" s="66" t="s">
        <v>52</v>
      </c>
      <c r="Z62" s="66" t="s">
        <v>53</v>
      </c>
      <c r="AA62" s="99"/>
    </row>
    <row r="63" spans="18:27" ht="15" x14ac:dyDescent="0.25">
      <c r="R63" s="102"/>
      <c r="S63" s="95"/>
      <c r="T63" s="94"/>
      <c r="U63" s="93"/>
      <c r="V63" s="99"/>
      <c r="W63" s="22"/>
      <c r="X63" s="26"/>
      <c r="Y63" s="66"/>
      <c r="Z63" s="66"/>
      <c r="AA63" s="99"/>
    </row>
    <row r="64" spans="18:27" ht="15" x14ac:dyDescent="0.25">
      <c r="R64" s="102"/>
      <c r="S64" s="95"/>
      <c r="T64" s="94"/>
      <c r="U64" s="93"/>
      <c r="V64" s="99"/>
      <c r="W64" s="22"/>
      <c r="X64" s="26"/>
      <c r="Y64" s="66"/>
      <c r="Z64" s="66"/>
      <c r="AA64" s="99"/>
    </row>
    <row r="65" spans="18:27" ht="15" x14ac:dyDescent="0.25">
      <c r="R65" s="102"/>
      <c r="S65" s="95"/>
      <c r="T65" s="94"/>
      <c r="U65" s="93"/>
      <c r="V65" s="99"/>
      <c r="W65" s="22"/>
      <c r="X65" s="26"/>
      <c r="Y65" s="66"/>
      <c r="Z65" s="66"/>
      <c r="AA65" s="99"/>
    </row>
    <row r="66" spans="18:27" ht="15" x14ac:dyDescent="0.25">
      <c r="R66" s="102"/>
      <c r="S66" s="95"/>
      <c r="T66" s="94"/>
      <c r="U66" s="93"/>
      <c r="V66" s="99"/>
      <c r="W66" s="22"/>
      <c r="X66" s="26"/>
      <c r="Y66" s="66"/>
      <c r="Z66" s="66"/>
      <c r="AA66" s="99"/>
    </row>
    <row r="67" spans="18:27" ht="15" x14ac:dyDescent="0.25">
      <c r="R67" s="102"/>
      <c r="S67" s="95"/>
      <c r="T67" s="94"/>
      <c r="U67" s="93"/>
      <c r="V67" s="99"/>
      <c r="W67" s="22"/>
      <c r="X67" s="26"/>
      <c r="Y67" s="66"/>
      <c r="Z67" s="66"/>
      <c r="AA67" s="99"/>
    </row>
    <row r="68" spans="18:27" ht="15" x14ac:dyDescent="0.25">
      <c r="R68" s="102"/>
      <c r="S68" s="95"/>
      <c r="T68" s="94"/>
      <c r="U68" s="93"/>
      <c r="V68" s="99"/>
      <c r="W68" s="22"/>
      <c r="X68" s="26"/>
      <c r="Y68" s="66"/>
      <c r="Z68" s="66"/>
      <c r="AA68" s="99"/>
    </row>
    <row r="69" spans="18:27" ht="15" x14ac:dyDescent="0.25">
      <c r="R69" s="102"/>
      <c r="S69" s="95"/>
      <c r="T69" s="94"/>
      <c r="U69" s="93"/>
      <c r="V69" s="99"/>
      <c r="W69" s="22"/>
      <c r="X69" s="26"/>
      <c r="Y69" s="66"/>
      <c r="Z69" s="66"/>
      <c r="AA69" s="99"/>
    </row>
    <row r="70" spans="18:27" ht="15" x14ac:dyDescent="0.25">
      <c r="R70" s="102"/>
      <c r="S70" s="95"/>
      <c r="T70" s="94"/>
      <c r="U70" s="93"/>
      <c r="V70" s="99"/>
      <c r="W70" s="22"/>
      <c r="X70" s="26"/>
      <c r="Y70" s="66"/>
      <c r="Z70" s="66"/>
      <c r="AA70" s="99"/>
    </row>
    <row r="71" spans="18:27" ht="15" x14ac:dyDescent="0.25">
      <c r="R71" s="102"/>
      <c r="S71" s="81"/>
      <c r="T71" s="82"/>
      <c r="U71" s="63"/>
      <c r="V71" s="99"/>
      <c r="W71" s="22"/>
      <c r="X71" s="26"/>
      <c r="Y71" s="66"/>
      <c r="Z71" s="66"/>
      <c r="AA71" s="99"/>
    </row>
    <row r="72" spans="18:27" ht="15" x14ac:dyDescent="0.25">
      <c r="R72" s="102"/>
      <c r="S72" s="81"/>
      <c r="T72" s="82"/>
      <c r="U72" s="63"/>
      <c r="V72" s="100"/>
      <c r="W72" s="22"/>
      <c r="X72" s="26"/>
      <c r="Y72" s="66"/>
      <c r="Z72" s="66"/>
      <c r="AA72" s="100"/>
    </row>
    <row r="73" spans="18:27" ht="16.5" thickBot="1" x14ac:dyDescent="0.3">
      <c r="R73" s="19" t="s">
        <v>12</v>
      </c>
      <c r="S73" s="35">
        <f>SUM(S61:S72)</f>
        <v>939.37</v>
      </c>
      <c r="T73" s="83"/>
      <c r="U73" s="74"/>
      <c r="V73" s="28">
        <f>SUM(V61:V72)</f>
        <v>917.57</v>
      </c>
      <c r="W73" s="23"/>
      <c r="X73" s="28">
        <f>SUM(X61:X72)</f>
        <v>284.71999999999997</v>
      </c>
      <c r="Y73" s="67"/>
      <c r="Z73" s="67"/>
      <c r="AA73" s="40">
        <f>SUM(AA61:AA72)</f>
        <v>162.45000000000007</v>
      </c>
    </row>
    <row r="74" spans="18:27" x14ac:dyDescent="0.25">
      <c r="R74" s="105" t="s">
        <v>21</v>
      </c>
      <c r="S74" s="106"/>
      <c r="T74" s="106"/>
      <c r="U74" s="106"/>
      <c r="V74" s="107"/>
      <c r="W74" s="24"/>
      <c r="X74" s="113" t="s">
        <v>1</v>
      </c>
      <c r="Y74" s="106"/>
      <c r="Z74" s="106"/>
      <c r="AA74" s="114"/>
    </row>
    <row r="75" spans="18:27" ht="15" customHeight="1" x14ac:dyDescent="0.25">
      <c r="R75" s="101" t="s">
        <v>17</v>
      </c>
      <c r="S75" s="95">
        <v>1117.73</v>
      </c>
      <c r="T75" s="94" t="s">
        <v>56</v>
      </c>
      <c r="U75" s="93" t="s">
        <v>55</v>
      </c>
      <c r="V75" s="98">
        <f>D9-(S75+S76+S77+S78+S79+S80+S81+S82+S83+S84+S85+S86)+F9+1117.73</f>
        <v>1234.6600000000001</v>
      </c>
      <c r="W75" s="22"/>
      <c r="X75" s="26">
        <v>326.04000000000002</v>
      </c>
      <c r="Y75" s="66" t="s">
        <v>50</v>
      </c>
      <c r="Z75" s="66" t="s">
        <v>51</v>
      </c>
      <c r="AA75" s="98">
        <f>L9-(X75+X76+X77+X78+X79+X80+X81+X82+X83+X84+X85+X86)+37.26+N9+N9+N9+N9+N9+N9+N9+N9</f>
        <v>433.16999999999985</v>
      </c>
    </row>
    <row r="76" spans="18:27" ht="15" customHeight="1" x14ac:dyDescent="0.25">
      <c r="R76" s="102"/>
      <c r="S76" s="95"/>
      <c r="T76" s="94"/>
      <c r="U76" s="93"/>
      <c r="V76" s="99"/>
      <c r="W76" s="22"/>
      <c r="X76" s="26">
        <v>433.17</v>
      </c>
      <c r="Y76" s="66" t="s">
        <v>52</v>
      </c>
      <c r="Z76" s="66" t="s">
        <v>53</v>
      </c>
      <c r="AA76" s="99"/>
    </row>
    <row r="77" spans="18:27" ht="15" customHeight="1" x14ac:dyDescent="0.25">
      <c r="R77" s="102"/>
      <c r="S77" s="95"/>
      <c r="T77" s="94"/>
      <c r="U77" s="93"/>
      <c r="V77" s="99"/>
      <c r="W77" s="22"/>
      <c r="X77" s="26"/>
      <c r="Y77" s="66"/>
      <c r="Z77" s="66"/>
      <c r="AA77" s="99"/>
    </row>
    <row r="78" spans="18:27" ht="15" customHeight="1" x14ac:dyDescent="0.25">
      <c r="R78" s="102"/>
      <c r="S78" s="95"/>
      <c r="T78" s="94"/>
      <c r="U78" s="93"/>
      <c r="V78" s="99"/>
      <c r="W78" s="22"/>
      <c r="X78" s="26"/>
      <c r="Y78" s="66"/>
      <c r="Z78" s="66"/>
      <c r="AA78" s="99"/>
    </row>
    <row r="79" spans="18:27" ht="15" customHeight="1" x14ac:dyDescent="0.25">
      <c r="R79" s="102"/>
      <c r="S79" s="95"/>
      <c r="T79" s="94"/>
      <c r="U79" s="93"/>
      <c r="V79" s="99"/>
      <c r="W79" s="22"/>
      <c r="X79" s="26"/>
      <c r="Y79" s="66"/>
      <c r="Z79" s="66"/>
      <c r="AA79" s="99"/>
    </row>
    <row r="80" spans="18:27" ht="15" customHeight="1" x14ac:dyDescent="0.25">
      <c r="R80" s="102"/>
      <c r="S80" s="95"/>
      <c r="T80" s="94"/>
      <c r="U80" s="93"/>
      <c r="V80" s="99"/>
      <c r="W80" s="22"/>
      <c r="X80" s="26"/>
      <c r="Y80" s="66"/>
      <c r="Z80" s="66"/>
      <c r="AA80" s="99"/>
    </row>
    <row r="81" spans="15:27" ht="15" customHeight="1" x14ac:dyDescent="0.25">
      <c r="R81" s="102"/>
      <c r="S81" s="95"/>
      <c r="T81" s="94"/>
      <c r="U81" s="93"/>
      <c r="V81" s="99"/>
      <c r="W81" s="22"/>
      <c r="X81" s="26"/>
      <c r="Y81" s="66"/>
      <c r="Z81" s="66"/>
      <c r="AA81" s="99"/>
    </row>
    <row r="82" spans="15:27" ht="15" customHeight="1" x14ac:dyDescent="0.25">
      <c r="R82" s="102"/>
      <c r="S82" s="95"/>
      <c r="T82" s="94"/>
      <c r="U82" s="93"/>
      <c r="V82" s="99"/>
      <c r="W82" s="22"/>
      <c r="X82" s="26"/>
      <c r="Y82" s="66"/>
      <c r="Z82" s="66"/>
      <c r="AA82" s="99"/>
    </row>
    <row r="83" spans="15:27" ht="15" customHeight="1" x14ac:dyDescent="0.25">
      <c r="R83" s="102"/>
      <c r="S83" s="95"/>
      <c r="T83" s="94"/>
      <c r="U83" s="93"/>
      <c r="V83" s="99"/>
      <c r="W83" s="22"/>
      <c r="X83" s="26"/>
      <c r="Y83" s="66"/>
      <c r="Z83" s="66"/>
      <c r="AA83" s="99"/>
    </row>
    <row r="84" spans="15:27" ht="15" customHeight="1" x14ac:dyDescent="0.25">
      <c r="R84" s="102"/>
      <c r="S84" s="95"/>
      <c r="T84" s="94"/>
      <c r="U84" s="93"/>
      <c r="V84" s="99"/>
      <c r="W84" s="22"/>
      <c r="X84" s="26"/>
      <c r="Y84" s="66"/>
      <c r="Z84" s="66"/>
      <c r="AA84" s="99"/>
    </row>
    <row r="85" spans="15:27" ht="15" customHeight="1" x14ac:dyDescent="0.25">
      <c r="R85" s="102"/>
      <c r="S85" s="81"/>
      <c r="T85" s="82"/>
      <c r="U85" s="63"/>
      <c r="V85" s="99"/>
      <c r="W85" s="22"/>
      <c r="X85" s="26"/>
      <c r="Y85" s="66"/>
      <c r="Z85" s="66"/>
      <c r="AA85" s="99"/>
    </row>
    <row r="86" spans="15:27" ht="15" customHeight="1" x14ac:dyDescent="0.25">
      <c r="R86" s="103"/>
      <c r="S86" s="81"/>
      <c r="T86" s="82"/>
      <c r="U86" s="63"/>
      <c r="V86" s="100"/>
      <c r="W86" s="22"/>
      <c r="X86" s="26"/>
      <c r="Y86" s="66"/>
      <c r="Z86" s="66"/>
      <c r="AA86" s="100"/>
    </row>
    <row r="87" spans="15:27" ht="16.5" thickBot="1" x14ac:dyDescent="0.3">
      <c r="R87" s="19" t="s">
        <v>12</v>
      </c>
      <c r="S87" s="35">
        <f>SUM(S75:S86)</f>
        <v>1117.73</v>
      </c>
      <c r="T87" s="83"/>
      <c r="U87" s="74"/>
      <c r="V87" s="28">
        <f>SUM(V75:V86)</f>
        <v>1234.6600000000001</v>
      </c>
      <c r="W87" s="23"/>
      <c r="X87" s="28">
        <f>SUM(X75:X86)</f>
        <v>759.21</v>
      </c>
      <c r="Y87" s="67"/>
      <c r="Z87" s="67"/>
      <c r="AA87" s="40">
        <f>SUM(AA75:AA86)</f>
        <v>433.16999999999985</v>
      </c>
    </row>
    <row r="88" spans="15:27" x14ac:dyDescent="0.25">
      <c r="R88" s="111" t="s">
        <v>21</v>
      </c>
      <c r="S88" s="109"/>
      <c r="T88" s="109"/>
      <c r="U88" s="109"/>
      <c r="V88" s="112"/>
      <c r="W88" s="22"/>
      <c r="X88" s="108" t="s">
        <v>1</v>
      </c>
      <c r="Y88" s="109"/>
      <c r="Z88" s="109"/>
      <c r="AA88" s="110"/>
    </row>
    <row r="89" spans="15:27" ht="15" x14ac:dyDescent="0.25">
      <c r="R89" s="101" t="s">
        <v>40</v>
      </c>
      <c r="S89" s="95">
        <v>1474.46</v>
      </c>
      <c r="T89" s="94" t="s">
        <v>56</v>
      </c>
      <c r="U89" s="93" t="s">
        <v>55</v>
      </c>
      <c r="V89" s="98">
        <f>D10-(S89+S90+S91+S92+S93+S94+S95+S96+S97+S98+S99+S100)+F10+1474.46</f>
        <v>1531.93</v>
      </c>
      <c r="W89" s="22"/>
      <c r="X89" s="26">
        <v>163.01</v>
      </c>
      <c r="Y89" s="66" t="s">
        <v>50</v>
      </c>
      <c r="Z89" s="66" t="s">
        <v>51</v>
      </c>
      <c r="AA89" s="98">
        <f>L10-(X89+X90+X91+X92+X93+X94+X95+X96+X97+X98+X99+X100)+18.63+N10+N10+N10+N10+N10+N10+N10+N10</f>
        <v>216.57</v>
      </c>
    </row>
    <row r="90" spans="15:27" ht="15" x14ac:dyDescent="0.25">
      <c r="R90" s="102"/>
      <c r="S90" s="95"/>
      <c r="T90" s="94"/>
      <c r="U90" s="93"/>
      <c r="V90" s="99"/>
      <c r="W90" s="22"/>
      <c r="X90" s="26">
        <v>216.57</v>
      </c>
      <c r="Y90" s="66" t="s">
        <v>52</v>
      </c>
      <c r="Z90" s="66" t="s">
        <v>53</v>
      </c>
      <c r="AA90" s="99"/>
    </row>
    <row r="91" spans="15:27" ht="15" x14ac:dyDescent="0.25">
      <c r="R91" s="102"/>
      <c r="S91" s="95"/>
      <c r="T91" s="94"/>
      <c r="U91" s="93"/>
      <c r="V91" s="99"/>
      <c r="W91" s="22"/>
      <c r="X91" s="26"/>
      <c r="Y91" s="66"/>
      <c r="Z91" s="66"/>
      <c r="AA91" s="99"/>
    </row>
    <row r="92" spans="15:27" ht="15" x14ac:dyDescent="0.25">
      <c r="R92" s="102"/>
      <c r="S92" s="95"/>
      <c r="T92" s="94"/>
      <c r="U92" s="93"/>
      <c r="V92" s="99"/>
      <c r="W92" s="22"/>
      <c r="X92" s="26"/>
      <c r="Y92" s="66"/>
      <c r="Z92" s="66"/>
      <c r="AA92" s="99"/>
    </row>
    <row r="93" spans="15:27" ht="15" x14ac:dyDescent="0.25">
      <c r="O93" t="s">
        <v>28</v>
      </c>
      <c r="R93" s="102"/>
      <c r="S93" s="95"/>
      <c r="T93" s="94"/>
      <c r="U93" s="93"/>
      <c r="V93" s="99"/>
      <c r="W93" s="22"/>
      <c r="X93" s="26"/>
      <c r="Y93" s="66"/>
      <c r="Z93" s="66"/>
      <c r="AA93" s="99"/>
    </row>
    <row r="94" spans="15:27" ht="15" x14ac:dyDescent="0.25">
      <c r="R94" s="102"/>
      <c r="S94" s="95"/>
      <c r="T94" s="94"/>
      <c r="U94" s="93"/>
      <c r="V94" s="99"/>
      <c r="W94" s="22"/>
      <c r="X94" s="26"/>
      <c r="Y94" s="66"/>
      <c r="Z94" s="66"/>
      <c r="AA94" s="99"/>
    </row>
    <row r="95" spans="15:27" ht="15" x14ac:dyDescent="0.25">
      <c r="R95" s="102"/>
      <c r="S95" s="95"/>
      <c r="T95" s="94"/>
      <c r="U95" s="93"/>
      <c r="V95" s="99"/>
      <c r="W95" s="22"/>
      <c r="X95" s="26"/>
      <c r="Y95" s="66"/>
      <c r="Z95" s="66"/>
      <c r="AA95" s="99"/>
    </row>
    <row r="96" spans="15:27" ht="15" x14ac:dyDescent="0.25">
      <c r="R96" s="102"/>
      <c r="S96" s="95"/>
      <c r="T96" s="94"/>
      <c r="U96" s="93"/>
      <c r="V96" s="99"/>
      <c r="W96" s="22"/>
      <c r="X96" s="26"/>
      <c r="Y96" s="66"/>
      <c r="Z96" s="66"/>
      <c r="AA96" s="99"/>
    </row>
    <row r="97" spans="18:27" ht="15" x14ac:dyDescent="0.25">
      <c r="R97" s="102"/>
      <c r="S97" s="95"/>
      <c r="T97" s="94"/>
      <c r="U97" s="93"/>
      <c r="V97" s="99"/>
      <c r="W97" s="22"/>
      <c r="X97" s="26"/>
      <c r="Y97" s="66"/>
      <c r="Z97" s="66"/>
      <c r="AA97" s="99"/>
    </row>
    <row r="98" spans="18:27" ht="15.75" customHeight="1" x14ac:dyDescent="0.25">
      <c r="R98" s="102"/>
      <c r="S98" s="95"/>
      <c r="T98" s="94"/>
      <c r="U98" s="93"/>
      <c r="V98" s="99"/>
      <c r="W98" s="22"/>
      <c r="X98" s="26"/>
      <c r="Y98" s="66"/>
      <c r="Z98" s="66"/>
      <c r="AA98" s="99"/>
    </row>
    <row r="99" spans="18:27" ht="15" x14ac:dyDescent="0.25">
      <c r="R99" s="102"/>
      <c r="S99" s="81"/>
      <c r="T99" s="82"/>
      <c r="U99" s="63"/>
      <c r="V99" s="99"/>
      <c r="W99" s="22"/>
      <c r="X99" s="26"/>
      <c r="Y99" s="66"/>
      <c r="Z99" s="66"/>
      <c r="AA99" s="99"/>
    </row>
    <row r="100" spans="18:27" ht="15" x14ac:dyDescent="0.25">
      <c r="R100" s="103"/>
      <c r="S100" s="81"/>
      <c r="T100" s="82"/>
      <c r="U100" s="63"/>
      <c r="V100" s="100"/>
      <c r="W100" s="22"/>
      <c r="X100" s="26"/>
      <c r="Y100" s="66"/>
      <c r="Z100" s="66"/>
      <c r="AA100" s="100"/>
    </row>
    <row r="101" spans="18:27" ht="16.5" thickBot="1" x14ac:dyDescent="0.3">
      <c r="R101" s="18" t="s">
        <v>12</v>
      </c>
      <c r="S101" s="36">
        <f>SUM(S89:S100)</f>
        <v>1474.46</v>
      </c>
      <c r="T101" s="84"/>
      <c r="U101" s="75"/>
      <c r="V101" s="29">
        <f>SUM(V89:V100)</f>
        <v>1531.93</v>
      </c>
      <c r="W101" s="22"/>
      <c r="X101" s="29">
        <f>SUM(X89:X100)</f>
        <v>379.58</v>
      </c>
      <c r="Y101" s="68"/>
      <c r="Z101" s="68"/>
      <c r="AA101" s="41">
        <f>SUM(AA89:AA100)</f>
        <v>216.57</v>
      </c>
    </row>
    <row r="102" spans="18:27" x14ac:dyDescent="0.25">
      <c r="R102" s="105" t="s">
        <v>21</v>
      </c>
      <c r="S102" s="106"/>
      <c r="T102" s="106"/>
      <c r="U102" s="106"/>
      <c r="V102" s="107"/>
      <c r="W102" s="24"/>
      <c r="X102" s="113" t="s">
        <v>1</v>
      </c>
      <c r="Y102" s="106"/>
      <c r="Z102" s="106"/>
      <c r="AA102" s="114"/>
    </row>
    <row r="103" spans="18:27" ht="15" x14ac:dyDescent="0.25">
      <c r="R103" s="104" t="s">
        <v>41</v>
      </c>
      <c r="S103" s="95">
        <v>380.51</v>
      </c>
      <c r="T103" s="94" t="s">
        <v>56</v>
      </c>
      <c r="U103" s="93" t="s">
        <v>55</v>
      </c>
      <c r="V103" s="98">
        <f>D11-(S103+S104+S105+S106+S107+S108+S109+S110+S111+S112+S113+S114)+F11+380.51</f>
        <v>451.85</v>
      </c>
      <c r="W103" s="22"/>
      <c r="X103" s="26">
        <v>326.04000000000002</v>
      </c>
      <c r="Y103" s="66" t="s">
        <v>50</v>
      </c>
      <c r="Z103" s="66" t="s">
        <v>51</v>
      </c>
      <c r="AA103" s="98">
        <f>L11-(X103+X104+X105+X106+X107+X108+X109+X110+X111+X112+X113+X114)+37.26+N11+N11+N11+N11+N11+N11+N11+N11</f>
        <v>433.16999999999985</v>
      </c>
    </row>
    <row r="104" spans="18:27" ht="15" x14ac:dyDescent="0.25">
      <c r="R104" s="104"/>
      <c r="S104" s="95"/>
      <c r="T104" s="94"/>
      <c r="U104" s="93"/>
      <c r="V104" s="99"/>
      <c r="W104" s="22"/>
      <c r="X104" s="26">
        <v>433.17</v>
      </c>
      <c r="Y104" s="66" t="s">
        <v>52</v>
      </c>
      <c r="Z104" s="66" t="s">
        <v>53</v>
      </c>
      <c r="AA104" s="99"/>
    </row>
    <row r="105" spans="18:27" ht="15" x14ac:dyDescent="0.25">
      <c r="R105" s="104"/>
      <c r="S105" s="95"/>
      <c r="T105" s="94"/>
      <c r="U105" s="93"/>
      <c r="V105" s="99"/>
      <c r="W105" s="22"/>
      <c r="X105" s="26"/>
      <c r="Y105" s="66"/>
      <c r="Z105" s="66"/>
      <c r="AA105" s="99"/>
    </row>
    <row r="106" spans="18:27" ht="15" x14ac:dyDescent="0.25">
      <c r="R106" s="104"/>
      <c r="S106" s="95"/>
      <c r="T106" s="94"/>
      <c r="U106" s="93"/>
      <c r="V106" s="99"/>
      <c r="W106" s="22"/>
      <c r="X106" s="26"/>
      <c r="Y106" s="66"/>
      <c r="Z106" s="66"/>
      <c r="AA106" s="99"/>
    </row>
    <row r="107" spans="18:27" ht="15" x14ac:dyDescent="0.25">
      <c r="R107" s="104"/>
      <c r="S107" s="95"/>
      <c r="T107" s="94"/>
      <c r="U107" s="93"/>
      <c r="V107" s="99"/>
      <c r="W107" s="22"/>
      <c r="X107" s="26"/>
      <c r="Y107" s="66"/>
      <c r="Z107" s="66"/>
      <c r="AA107" s="99"/>
    </row>
    <row r="108" spans="18:27" ht="15" x14ac:dyDescent="0.25">
      <c r="R108" s="104"/>
      <c r="S108" s="95"/>
      <c r="T108" s="94"/>
      <c r="U108" s="93"/>
      <c r="V108" s="99"/>
      <c r="W108" s="22"/>
      <c r="X108" s="26"/>
      <c r="Y108" s="66"/>
      <c r="Z108" s="66"/>
      <c r="AA108" s="99"/>
    </row>
    <row r="109" spans="18:27" ht="15" x14ac:dyDescent="0.25">
      <c r="R109" s="104"/>
      <c r="S109" s="95"/>
      <c r="T109" s="94"/>
      <c r="U109" s="93"/>
      <c r="V109" s="99"/>
      <c r="W109" s="22"/>
      <c r="X109" s="26"/>
      <c r="Y109" s="66"/>
      <c r="Z109" s="66"/>
      <c r="AA109" s="99"/>
    </row>
    <row r="110" spans="18:27" ht="15" x14ac:dyDescent="0.25">
      <c r="R110" s="104"/>
      <c r="S110" s="95"/>
      <c r="T110" s="94"/>
      <c r="U110" s="93"/>
      <c r="V110" s="99"/>
      <c r="W110" s="22"/>
      <c r="X110" s="26"/>
      <c r="Y110" s="66"/>
      <c r="Z110" s="66"/>
      <c r="AA110" s="99"/>
    </row>
    <row r="111" spans="18:27" ht="15" x14ac:dyDescent="0.25">
      <c r="R111" s="104"/>
      <c r="S111" s="95"/>
      <c r="T111" s="94"/>
      <c r="U111" s="93"/>
      <c r="V111" s="99"/>
      <c r="W111" s="22"/>
      <c r="X111" s="26"/>
      <c r="Y111" s="66"/>
      <c r="Z111" s="66"/>
      <c r="AA111" s="99"/>
    </row>
    <row r="112" spans="18:27" ht="15" x14ac:dyDescent="0.25">
      <c r="R112" s="104"/>
      <c r="S112" s="95"/>
      <c r="T112" s="94"/>
      <c r="U112" s="93"/>
      <c r="V112" s="99"/>
      <c r="W112" s="22"/>
      <c r="X112" s="26"/>
      <c r="Y112" s="66"/>
      <c r="Z112" s="66"/>
      <c r="AA112" s="99"/>
    </row>
    <row r="113" spans="18:27" ht="15" x14ac:dyDescent="0.25">
      <c r="R113" s="104"/>
      <c r="S113" s="81"/>
      <c r="T113" s="82"/>
      <c r="U113" s="63"/>
      <c r="V113" s="99"/>
      <c r="W113" s="22"/>
      <c r="X113" s="26"/>
      <c r="Y113" s="66"/>
      <c r="Z113" s="66"/>
      <c r="AA113" s="99"/>
    </row>
    <row r="114" spans="18:27" ht="15" x14ac:dyDescent="0.25">
      <c r="R114" s="104"/>
      <c r="S114" s="81"/>
      <c r="T114" s="82"/>
      <c r="U114" s="63"/>
      <c r="V114" s="100"/>
      <c r="W114" s="22"/>
      <c r="X114" s="26"/>
      <c r="Y114" s="66"/>
      <c r="Z114" s="66"/>
      <c r="AA114" s="100"/>
    </row>
    <row r="115" spans="18:27" ht="16.5" thickBot="1" x14ac:dyDescent="0.3">
      <c r="R115" s="19" t="s">
        <v>12</v>
      </c>
      <c r="S115" s="35">
        <f>SUM(S103:S114)</f>
        <v>380.51</v>
      </c>
      <c r="T115" s="83"/>
      <c r="U115" s="74"/>
      <c r="V115" s="28">
        <f>SUM(V103:V114)</f>
        <v>451.85</v>
      </c>
      <c r="W115" s="23"/>
      <c r="X115" s="28">
        <f>SUM(X103:X114)</f>
        <v>759.21</v>
      </c>
      <c r="Y115" s="67"/>
      <c r="Z115" s="67"/>
      <c r="AA115" s="40">
        <f>SUM(AA103:AA114)</f>
        <v>433.16999999999985</v>
      </c>
    </row>
    <row r="116" spans="18:27" x14ac:dyDescent="0.25">
      <c r="R116" s="125" t="s">
        <v>21</v>
      </c>
      <c r="S116" s="126"/>
      <c r="T116" s="126"/>
      <c r="U116" s="126"/>
      <c r="V116" s="126"/>
      <c r="W116" s="24"/>
      <c r="X116" s="126" t="s">
        <v>1</v>
      </c>
      <c r="Y116" s="126"/>
      <c r="Z116" s="126"/>
      <c r="AA116" s="127"/>
    </row>
    <row r="117" spans="18:27" ht="15" x14ac:dyDescent="0.25">
      <c r="R117" s="101" t="s">
        <v>39</v>
      </c>
      <c r="S117" s="95">
        <v>761.01</v>
      </c>
      <c r="T117" s="94" t="s">
        <v>56</v>
      </c>
      <c r="U117" s="93" t="s">
        <v>55</v>
      </c>
      <c r="V117" s="98">
        <f>D12-(S117+S118+S119+S120+S121+S122+S123+S124+S125+S126+S127+S128)+F12+761.01</f>
        <v>768.94</v>
      </c>
      <c r="W117" s="22"/>
      <c r="X117" s="42"/>
      <c r="Y117" s="66"/>
      <c r="Z117" s="66"/>
      <c r="AA117" s="98">
        <f>L12-(X117+X118+X119+X120+X121+X122+X123+X124+X125+X126+X127+X128)+37.26+N12+N12+N12+N12+N12+N12+N12+N12</f>
        <v>1192.3799999999997</v>
      </c>
    </row>
    <row r="118" spans="18:27" ht="15" x14ac:dyDescent="0.25">
      <c r="R118" s="102"/>
      <c r="S118" s="95"/>
      <c r="T118" s="94"/>
      <c r="U118" s="93"/>
      <c r="V118" s="99"/>
      <c r="W118" s="22"/>
      <c r="X118" s="42"/>
      <c r="Y118" s="66"/>
      <c r="Z118" s="66"/>
      <c r="AA118" s="99"/>
    </row>
    <row r="119" spans="18:27" ht="15" x14ac:dyDescent="0.25">
      <c r="R119" s="102"/>
      <c r="S119" s="95"/>
      <c r="T119" s="94"/>
      <c r="U119" s="93"/>
      <c r="V119" s="99"/>
      <c r="W119" s="22"/>
      <c r="X119" s="42"/>
      <c r="Y119" s="66"/>
      <c r="Z119" s="66"/>
      <c r="AA119" s="99"/>
    </row>
    <row r="120" spans="18:27" ht="15" x14ac:dyDescent="0.25">
      <c r="R120" s="102"/>
      <c r="S120" s="95"/>
      <c r="T120" s="94"/>
      <c r="U120" s="93"/>
      <c r="V120" s="99"/>
      <c r="W120" s="22"/>
      <c r="X120" s="42"/>
      <c r="Y120" s="66"/>
      <c r="Z120" s="66"/>
      <c r="AA120" s="99"/>
    </row>
    <row r="121" spans="18:27" ht="15" x14ac:dyDescent="0.25">
      <c r="R121" s="102"/>
      <c r="S121" s="95"/>
      <c r="T121" s="94"/>
      <c r="U121" s="93"/>
      <c r="V121" s="99"/>
      <c r="W121" s="22"/>
      <c r="X121" s="42"/>
      <c r="Y121" s="66"/>
      <c r="Z121" s="66"/>
      <c r="AA121" s="99"/>
    </row>
    <row r="122" spans="18:27" ht="15" x14ac:dyDescent="0.25">
      <c r="R122" s="102"/>
      <c r="S122" s="95"/>
      <c r="T122" s="94"/>
      <c r="U122" s="93"/>
      <c r="V122" s="99"/>
      <c r="W122" s="22"/>
      <c r="X122" s="42"/>
      <c r="Y122" s="66"/>
      <c r="Z122" s="66"/>
      <c r="AA122" s="99"/>
    </row>
    <row r="123" spans="18:27" ht="15" x14ac:dyDescent="0.25">
      <c r="R123" s="102"/>
      <c r="S123" s="95"/>
      <c r="T123" s="94"/>
      <c r="U123" s="93"/>
      <c r="V123" s="99"/>
      <c r="W123" s="22"/>
      <c r="X123" s="42"/>
      <c r="Y123" s="66"/>
      <c r="Z123" s="66"/>
      <c r="AA123" s="99"/>
    </row>
    <row r="124" spans="18:27" ht="15" x14ac:dyDescent="0.25">
      <c r="R124" s="102"/>
      <c r="S124" s="95"/>
      <c r="T124" s="94"/>
      <c r="U124" s="93"/>
      <c r="V124" s="99"/>
      <c r="W124" s="22"/>
      <c r="X124" s="42"/>
      <c r="Y124" s="66"/>
      <c r="Z124" s="66"/>
      <c r="AA124" s="99"/>
    </row>
    <row r="125" spans="18:27" ht="15" x14ac:dyDescent="0.25">
      <c r="R125" s="102"/>
      <c r="S125" s="95"/>
      <c r="T125" s="94"/>
      <c r="U125" s="93"/>
      <c r="V125" s="99"/>
      <c r="W125" s="22"/>
      <c r="X125" s="42"/>
      <c r="Y125" s="66"/>
      <c r="Z125" s="66"/>
      <c r="AA125" s="99"/>
    </row>
    <row r="126" spans="18:27" ht="15" x14ac:dyDescent="0.25">
      <c r="R126" s="102"/>
      <c r="S126" s="95"/>
      <c r="T126" s="94"/>
      <c r="U126" s="93"/>
      <c r="V126" s="99"/>
      <c r="W126" s="22"/>
      <c r="X126" s="42"/>
      <c r="Y126" s="66"/>
      <c r="Z126" s="66"/>
      <c r="AA126" s="99"/>
    </row>
    <row r="127" spans="18:27" ht="15" x14ac:dyDescent="0.25">
      <c r="R127" s="102"/>
      <c r="S127" s="81"/>
      <c r="T127" s="82"/>
      <c r="U127" s="63"/>
      <c r="V127" s="99"/>
      <c r="W127" s="22"/>
      <c r="X127" s="42"/>
      <c r="Y127" s="66"/>
      <c r="Z127" s="66"/>
      <c r="AA127" s="99"/>
    </row>
    <row r="128" spans="18:27" ht="15" x14ac:dyDescent="0.25">
      <c r="R128" s="103"/>
      <c r="S128" s="81"/>
      <c r="T128" s="82"/>
      <c r="U128" s="63"/>
      <c r="V128" s="100"/>
      <c r="W128" s="22"/>
      <c r="X128" s="42"/>
      <c r="Y128" s="66"/>
      <c r="Z128" s="66"/>
      <c r="AA128" s="100"/>
    </row>
    <row r="129" spans="18:27" ht="16.5" thickBot="1" x14ac:dyDescent="0.3">
      <c r="R129" s="19" t="s">
        <v>12</v>
      </c>
      <c r="S129" s="35">
        <f>SUM(S117:S128)</f>
        <v>761.01</v>
      </c>
      <c r="T129" s="83"/>
      <c r="U129" s="74"/>
      <c r="V129" s="30">
        <f>SUM(V117:V128)</f>
        <v>768.94</v>
      </c>
      <c r="W129" s="23"/>
      <c r="X129" s="43">
        <f>SUM(X117:X128)</f>
        <v>0</v>
      </c>
      <c r="Y129" s="67"/>
      <c r="Z129" s="67"/>
      <c r="AA129" s="40">
        <f>SUM(AA117:AA128)</f>
        <v>1192.3799999999997</v>
      </c>
    </row>
    <row r="130" spans="18:27" x14ac:dyDescent="0.25">
      <c r="R130" s="125" t="s">
        <v>21</v>
      </c>
      <c r="S130" s="126"/>
      <c r="T130" s="126"/>
      <c r="U130" s="126"/>
      <c r="V130" s="126"/>
      <c r="W130" s="24"/>
      <c r="X130" s="126" t="s">
        <v>1</v>
      </c>
      <c r="Y130" s="126"/>
      <c r="Z130" s="126"/>
      <c r="AA130" s="127"/>
    </row>
    <row r="131" spans="18:27" ht="15" x14ac:dyDescent="0.25">
      <c r="R131" s="104" t="s">
        <v>18</v>
      </c>
      <c r="S131" s="95">
        <v>558.87</v>
      </c>
      <c r="T131" s="94" t="s">
        <v>56</v>
      </c>
      <c r="U131" s="93" t="s">
        <v>55</v>
      </c>
      <c r="V131" s="98">
        <f>D13-(S131+S132+S133+S134+S135+S136+S137+S138+S139+S140+S141+S142)+F13+558.87</f>
        <v>600.48</v>
      </c>
      <c r="W131" s="22"/>
      <c r="X131" s="42">
        <v>326.04000000000002</v>
      </c>
      <c r="Y131" s="66" t="s">
        <v>50</v>
      </c>
      <c r="Z131" s="66" t="s">
        <v>51</v>
      </c>
      <c r="AA131" s="98">
        <f>L13-(X131+X132+X133+X134+X135+X136+X137+X138+X139+X140+X141+X142)+37.26+N13+N13+N13+N13+N13+N13+N13+N13</f>
        <v>433.16999999999985</v>
      </c>
    </row>
    <row r="132" spans="18:27" ht="15" x14ac:dyDescent="0.25">
      <c r="R132" s="104"/>
      <c r="S132" s="95"/>
      <c r="T132" s="94"/>
      <c r="U132" s="93"/>
      <c r="V132" s="99"/>
      <c r="W132" s="22"/>
      <c r="X132" s="42">
        <v>433.17</v>
      </c>
      <c r="Y132" s="66" t="s">
        <v>52</v>
      </c>
      <c r="Z132" s="66" t="s">
        <v>53</v>
      </c>
      <c r="AA132" s="99"/>
    </row>
    <row r="133" spans="18:27" ht="15" x14ac:dyDescent="0.25">
      <c r="R133" s="104"/>
      <c r="S133" s="95"/>
      <c r="T133" s="94"/>
      <c r="U133" s="93"/>
      <c r="V133" s="99"/>
      <c r="W133" s="22"/>
      <c r="X133" s="42"/>
      <c r="Y133" s="66"/>
      <c r="Z133" s="66"/>
      <c r="AA133" s="99"/>
    </row>
    <row r="134" spans="18:27" ht="15" x14ac:dyDescent="0.25">
      <c r="R134" s="104"/>
      <c r="S134" s="95"/>
      <c r="T134" s="94"/>
      <c r="U134" s="93"/>
      <c r="V134" s="99"/>
      <c r="W134" s="22"/>
      <c r="X134" s="42"/>
      <c r="Y134" s="66"/>
      <c r="Z134" s="66"/>
      <c r="AA134" s="99"/>
    </row>
    <row r="135" spans="18:27" ht="15" x14ac:dyDescent="0.25">
      <c r="R135" s="104"/>
      <c r="S135" s="95"/>
      <c r="T135" s="94"/>
      <c r="U135" s="93"/>
      <c r="V135" s="99"/>
      <c r="W135" s="22"/>
      <c r="X135" s="42"/>
      <c r="Y135" s="66"/>
      <c r="Z135" s="66"/>
      <c r="AA135" s="99"/>
    </row>
    <row r="136" spans="18:27" ht="15" x14ac:dyDescent="0.25">
      <c r="R136" s="104"/>
      <c r="S136" s="95"/>
      <c r="T136" s="94"/>
      <c r="U136" s="93"/>
      <c r="V136" s="99"/>
      <c r="W136" s="22"/>
      <c r="X136" s="42"/>
      <c r="Y136" s="66"/>
      <c r="Z136" s="66"/>
      <c r="AA136" s="99"/>
    </row>
    <row r="137" spans="18:27" ht="15" x14ac:dyDescent="0.25">
      <c r="R137" s="104"/>
      <c r="S137" s="95"/>
      <c r="T137" s="94"/>
      <c r="U137" s="93"/>
      <c r="V137" s="99"/>
      <c r="W137" s="22"/>
      <c r="X137" s="42"/>
      <c r="Y137" s="66"/>
      <c r="Z137" s="66"/>
      <c r="AA137" s="99"/>
    </row>
    <row r="138" spans="18:27" ht="15" x14ac:dyDescent="0.25">
      <c r="R138" s="104"/>
      <c r="S138" s="95"/>
      <c r="T138" s="94"/>
      <c r="U138" s="93"/>
      <c r="V138" s="99"/>
      <c r="W138" s="22"/>
      <c r="X138" s="42"/>
      <c r="Y138" s="66"/>
      <c r="Z138" s="66"/>
      <c r="AA138" s="99"/>
    </row>
    <row r="139" spans="18:27" ht="15" x14ac:dyDescent="0.25">
      <c r="R139" s="104"/>
      <c r="S139" s="95"/>
      <c r="T139" s="94"/>
      <c r="U139" s="93"/>
      <c r="V139" s="99"/>
      <c r="W139" s="22"/>
      <c r="X139" s="42"/>
      <c r="Y139" s="66"/>
      <c r="Z139" s="66"/>
      <c r="AA139" s="99"/>
    </row>
    <row r="140" spans="18:27" ht="18" customHeight="1" x14ac:dyDescent="0.25">
      <c r="R140" s="104"/>
      <c r="S140" s="95"/>
      <c r="T140" s="94"/>
      <c r="U140" s="93"/>
      <c r="V140" s="99"/>
      <c r="W140" s="22"/>
      <c r="X140" s="42"/>
      <c r="Y140" s="66"/>
      <c r="Z140" s="66"/>
      <c r="AA140" s="99"/>
    </row>
    <row r="141" spans="18:27" ht="15" x14ac:dyDescent="0.25">
      <c r="R141" s="104"/>
      <c r="S141" s="81"/>
      <c r="T141" s="82"/>
      <c r="U141" s="63"/>
      <c r="V141" s="99"/>
      <c r="W141" s="22"/>
      <c r="X141" s="42"/>
      <c r="Y141" s="66"/>
      <c r="Z141" s="66"/>
      <c r="AA141" s="99"/>
    </row>
    <row r="142" spans="18:27" ht="15" x14ac:dyDescent="0.25">
      <c r="R142" s="104"/>
      <c r="S142" s="81"/>
      <c r="T142" s="82"/>
      <c r="U142" s="63"/>
      <c r="V142" s="100"/>
      <c r="W142" s="22"/>
      <c r="X142" s="42"/>
      <c r="Y142" s="66"/>
      <c r="Z142" s="66"/>
      <c r="AA142" s="100"/>
    </row>
    <row r="143" spans="18:27" ht="16.5" thickBot="1" x14ac:dyDescent="0.3">
      <c r="R143" s="19" t="s">
        <v>12</v>
      </c>
      <c r="S143" s="35">
        <f>SUM(S131:S142)</f>
        <v>558.87</v>
      </c>
      <c r="T143" s="83"/>
      <c r="U143" s="74"/>
      <c r="V143" s="30">
        <f>SUM(V131:V142)</f>
        <v>600.48</v>
      </c>
      <c r="W143" s="23"/>
      <c r="X143" s="43">
        <f>SUM(X131:X142)</f>
        <v>759.21</v>
      </c>
      <c r="Y143" s="67"/>
      <c r="Z143" s="67"/>
      <c r="AA143" s="40">
        <f>SUM(AA131:AA142)</f>
        <v>433.16999999999985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SUM(S16+S30+S44+S73+S87+S101+S115+S129+S143+S58)-0.01</f>
        <v>10107.17</v>
      </c>
      <c r="T146" s="88"/>
      <c r="U146" s="79" t="s">
        <v>27</v>
      </c>
      <c r="V146" s="60">
        <f>SUM(V16+V30+V44+V73+V87+V101+V115+V129+V143+V58)+0.01</f>
        <v>10107.17</v>
      </c>
      <c r="W146" s="21"/>
      <c r="X146" s="37">
        <f>X16+X30+X44+X73+X87+X101+X115+X129+X143+X58</f>
        <v>4555.21</v>
      </c>
      <c r="Y146" s="73"/>
      <c r="Z146" s="92"/>
      <c r="AA146" s="37">
        <f>AA16+AA30+AA44+AA73+AA87+AA101+AA115+AA129+AA143+AA58</f>
        <v>3791.369999999999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2025-10-08T12:05:53Z</dcterms:modified>
</cp:coreProperties>
</file>