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<sst xmlns="http://schemas.openxmlformats.org/spreadsheetml/2006/main" count="265" uniqueCount="70">
  <si>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</si>
  <si>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</si>
  <si>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</si>
  <si>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</si>
  <si>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</si>
  <si>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</si>
  <si>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</si>
  <si>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</si>
  <si>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</si>
  <si>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</si>
  <si>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</si>
  <si>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</si>
  <si>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</si>
  <si>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</si>
  <si>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</si>
  <si>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</si>
  <si>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</si>
  <si>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</si>
  <si>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</si>
  <si>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</si>
  <si>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</si>
  <si>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</si>
  <si>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</si>
  <si>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</si>
  <si>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</si>
  <si>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</si>
  <si>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</si>
  <si>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</si>
  <si>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</si>
  <si>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</si>
  <si>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</si>
  <si>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</si>
  <si>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</si>
  <si>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</si>
  <si>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</si>
  <si>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</si>
  <si>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</si>
  <si>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</si>
  <si>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</si>
  <si>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</si>
  <si>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</si>
  <si>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</si>
  <si>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</si>
  <si>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</si>
  <si>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</si>
  <si>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</si>
  <si>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</si>
  <si>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</si>
  <si>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</si>
  <si>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</si>
  <si>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</si>
  <si>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18,03,2024</t>
  </si>
  <si>
    <t>03,04,2025</t>
  </si>
  <si>
    <t>mart - 2025</t>
  </si>
  <si>
    <t>feb - 2025</t>
  </si>
  <si>
    <t>04,04,2025</t>
  </si>
  <si>
    <t>jan feb mart/25</t>
  </si>
  <si>
    <t>12,05,2025</t>
  </si>
  <si>
    <t>apr - 2025</t>
  </si>
  <si>
    <t>04,06,2025</t>
  </si>
  <si>
    <t>maj - 2025</t>
  </si>
  <si>
    <t>04.06,2025</t>
  </si>
  <si>
    <t>02,07,2025</t>
  </si>
  <si>
    <t xml:space="preserve">jun - 2025 </t>
  </si>
  <si>
    <t>jun - 2025</t>
  </si>
  <si>
    <t>07,07,2025</t>
  </si>
  <si>
    <t>apr maj jun/25</t>
  </si>
  <si>
    <t>Ukupne obaveze za period 24.01.   - 31.08. 2025.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</si>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</sst>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H20" sqref="H20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5.1406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20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20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67</v>
      </c>
      <c r="F3" s="6" t="s">
        <v>68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36</v>
      </c>
      <c r="N3" s="6" t="s">
        <v>68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11" t="s">
        <v>9</v>
      </c>
      <c r="S4" s="95">
        <v>432.67</v>
      </c>
      <c r="T4" s="94" t="s">
        <v>49</v>
      </c>
      <c r="U4" s="93" t="s">
        <v>50</v>
      </c>
      <c r="V4" s="102">
        <f>D4-(S4+S5+S6+S7+S8+S9+S10+S11+S12+S13+S14+S15)+432.67+F4+F4+F4+F4+F4+F4</f>
        <v>1676.6000000000004</v>
      </c>
      <c r="W4" s="22"/>
      <c r="X4" s="26">
        <v>163.01</v>
      </c>
      <c r="Y4" s="66" t="s">
        <v>55</v>
      </c>
      <c r="Z4" s="66" t="s">
        <v>56</v>
      </c>
      <c r="AA4" s="102">
        <f>L4-(X4+X5+X6+X7+X8+X9+X10+X11+X12+X13+X14+X15)+18.63+N4+N4+N4+N4+N4+N4</f>
        <v>72.19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12"/>
      <c r="S5" s="95">
        <v>1676.6</v>
      </c>
      <c r="T5" s="94" t="s">
        <v>49</v>
      </c>
      <c r="U5" s="93" t="s">
        <v>54</v>
      </c>
      <c r="V5" s="103"/>
      <c r="W5" s="22"/>
      <c r="X5" s="26">
        <v>216.57</v>
      </c>
      <c r="Y5" s="66" t="s">
        <v>65</v>
      </c>
      <c r="Z5" s="66" t="s">
        <v>66</v>
      </c>
      <c r="AA5" s="103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12"/>
      <c r="S6" s="95">
        <v>1676.6</v>
      </c>
      <c r="T6" s="94" t="s">
        <v>52</v>
      </c>
      <c r="U6" s="93" t="s">
        <v>53</v>
      </c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12"/>
      <c r="S7" s="95">
        <v>1676.6</v>
      </c>
      <c r="T7" s="94" t="s">
        <v>57</v>
      </c>
      <c r="U7" s="93" t="s">
        <v>58</v>
      </c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41</v>
      </c>
      <c r="L8" s="61">
        <v>0</v>
      </c>
      <c r="M8" s="45">
        <v>609.57419354838714</v>
      </c>
      <c r="N8" s="46">
        <v>54.15</v>
      </c>
      <c r="O8" s="38"/>
      <c r="R8" s="112"/>
      <c r="S8" s="95">
        <v>1676.6</v>
      </c>
      <c r="T8" s="94" t="s">
        <v>59</v>
      </c>
      <c r="U8" s="93" t="s">
        <v>60</v>
      </c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12"/>
      <c r="S9" s="95">
        <v>1676.6</v>
      </c>
      <c r="T9" s="94" t="s">
        <v>62</v>
      </c>
      <c r="U9" s="93" t="s">
        <v>63</v>
      </c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39</v>
      </c>
      <c r="B10" s="47">
        <v>6</v>
      </c>
      <c r="C10" s="64" t="s">
        <v>46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39</v>
      </c>
      <c r="J10" s="47">
        <v>1</v>
      </c>
      <c r="K10" s="64" t="s">
        <v>47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37</v>
      </c>
      <c r="B11" s="47">
        <v>1</v>
      </c>
      <c r="C11" s="64" t="s">
        <v>45</v>
      </c>
      <c r="D11" s="58">
        <v>0</v>
      </c>
      <c r="E11" s="15">
        <v>2761.77</v>
      </c>
      <c r="F11" s="46">
        <v>380.51</v>
      </c>
      <c r="G11" s="59"/>
      <c r="H11" s="3"/>
      <c r="I11" s="4" t="s">
        <v>37</v>
      </c>
      <c r="J11" s="47"/>
      <c r="K11" s="63" t="s">
        <v>48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38</v>
      </c>
      <c r="B12" s="47">
        <v>2</v>
      </c>
      <c r="C12" s="63" t="s">
        <v>44</v>
      </c>
      <c r="D12" s="58">
        <v>0</v>
      </c>
      <c r="E12" s="15">
        <v>5523.46</v>
      </c>
      <c r="F12" s="46">
        <v>761.01</v>
      </c>
      <c r="G12" s="59"/>
      <c r="H12" s="3"/>
      <c r="I12" s="4" t="s">
        <v>38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17</v>
      </c>
      <c r="B13" s="9">
        <v>2</v>
      </c>
      <c r="C13" s="9" t="s">
        <v>43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42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11</v>
      </c>
      <c r="S16" s="35">
        <f>SUM(S4:S15)</f>
        <v>8815.67</v>
      </c>
      <c r="T16" s="83"/>
      <c r="U16" s="74"/>
      <c r="V16" s="28">
        <f>SUM(V4:V15)</f>
        <v>1676.6000000000004</v>
      </c>
      <c r="W16" s="23"/>
      <c r="X16" s="28">
        <f>SUM(X4:X15)</f>
        <v>379.58</v>
      </c>
      <c r="Y16" s="67"/>
      <c r="Z16" s="67"/>
      <c r="AA16" s="40">
        <f>SUM(AA4:AA15)</f>
        <v>72.19</v>
      </c>
    </row>
    <row r="17" spans="1:27" ht="19.5" customHeight="1" x14ac:dyDescent="0.25">
      <c r="A17" s="96" t="s">
        <v>69</v>
      </c>
      <c r="B17" s="97"/>
      <c r="C17" s="96"/>
      <c r="D17" s="96"/>
      <c r="E17" s="96"/>
      <c r="H17" s="1"/>
      <c r="R17" s="116" t="s">
        <v>20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14</v>
      </c>
      <c r="S18" s="95">
        <v>340.61</v>
      </c>
      <c r="T18" s="94" t="s">
        <v>49</v>
      </c>
      <c r="U18" s="93" t="s">
        <v>50</v>
      </c>
      <c r="V18" s="102">
        <f>D5-(S18+S19+S20+S21+S22+S23+S24+S25+S26+S27+S28+S29)+340.61+F5+F5+F5+F5+F5+F5</f>
        <v>1319.88</v>
      </c>
      <c r="W18" s="22"/>
      <c r="X18" s="26">
        <v>163.01</v>
      </c>
      <c r="Y18" s="66" t="s">
        <v>55</v>
      </c>
      <c r="Z18" s="66" t="s">
        <v>56</v>
      </c>
      <c r="AA18" s="102">
        <f>L5-(X18+X19+X20+X21+X22+X23+X24+X25+X26+X27+X28+X29)+18.63+N5+N5+N5+N5+N5+N5</f>
        <v>72.19</v>
      </c>
    </row>
    <row r="19" spans="1:27" ht="18" customHeight="1" x14ac:dyDescent="0.25">
      <c r="P19" s="32"/>
      <c r="R19" s="112"/>
      <c r="S19" s="95">
        <v>1319.88</v>
      </c>
      <c r="T19" s="94" t="s">
        <v>49</v>
      </c>
      <c r="U19" s="93" t="s">
        <v>54</v>
      </c>
      <c r="V19" s="103"/>
      <c r="W19" s="22"/>
      <c r="X19" s="26">
        <v>216.57</v>
      </c>
      <c r="Y19" s="66" t="s">
        <v>65</v>
      </c>
      <c r="Z19" s="66" t="s">
        <v>66</v>
      </c>
      <c r="AA19" s="103"/>
    </row>
    <row r="20" spans="1:27" ht="18" customHeight="1" x14ac:dyDescent="0.25">
      <c r="R20" s="112"/>
      <c r="S20" s="95">
        <v>1319.88</v>
      </c>
      <c r="T20" s="94" t="s">
        <v>52</v>
      </c>
      <c r="U20" s="93" t="s">
        <v>53</v>
      </c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>
        <v>1319.88</v>
      </c>
      <c r="T21" s="94" t="s">
        <v>57</v>
      </c>
      <c r="U21" s="93" t="s">
        <v>58</v>
      </c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>
        <v>1319.88</v>
      </c>
      <c r="T22" s="94" t="s">
        <v>59</v>
      </c>
      <c r="U22" s="93" t="s">
        <v>60</v>
      </c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>
        <v>1319.88</v>
      </c>
      <c r="T23" s="94" t="s">
        <v>62</v>
      </c>
      <c r="U23" s="93" t="s">
        <v>63</v>
      </c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11</v>
      </c>
      <c r="S30" s="36">
        <f>SUM(S18:S29)</f>
        <v>6940.01</v>
      </c>
      <c r="T30" s="84"/>
      <c r="U30" s="75"/>
      <c r="V30" s="29">
        <f>SUM(V18:V29)</f>
        <v>1319.88</v>
      </c>
      <c r="W30" s="22"/>
      <c r="X30" s="29">
        <f>SUM(X18:X29)</f>
        <v>379.58</v>
      </c>
      <c r="Y30" s="68"/>
      <c r="Z30" s="68"/>
      <c r="AA30" s="41">
        <f>SUM(AA18:AA29)</f>
        <v>72.19</v>
      </c>
    </row>
    <row r="31" spans="1:27" ht="19.5" customHeight="1" x14ac:dyDescent="0.25">
      <c r="R31" s="114" t="s">
        <v>20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31</v>
      </c>
      <c r="S32" s="95">
        <v>98.2</v>
      </c>
      <c r="T32" s="94" t="s">
        <v>49</v>
      </c>
      <c r="U32" s="93" t="s">
        <v>50</v>
      </c>
      <c r="V32" s="102">
        <f>D6-(S32+S33+S34+S35+S36+S37+S38+S39+S40+S41+S42+S43)+98.2+F6+F6+F6+F6+F6+F6</f>
        <v>380.51</v>
      </c>
      <c r="W32" s="22"/>
      <c r="X32" s="26">
        <v>40.76</v>
      </c>
      <c r="Y32" s="66" t="s">
        <v>55</v>
      </c>
      <c r="Z32" s="66" t="s">
        <v>56</v>
      </c>
      <c r="AA32" s="102">
        <f>L6-(X32+X33+X34+X35+X36+X37+X38+X39+X40+X41+X42+X43)+4.66+N6+N6+N6+N6+N6+N6</f>
        <v>18.049999999999994</v>
      </c>
    </row>
    <row r="33" spans="18:27" ht="15" x14ac:dyDescent="0.25">
      <c r="R33" s="101"/>
      <c r="S33" s="95">
        <v>380.51</v>
      </c>
      <c r="T33" s="94" t="s">
        <v>49</v>
      </c>
      <c r="U33" s="93" t="s">
        <v>54</v>
      </c>
      <c r="V33" s="103"/>
      <c r="W33" s="22"/>
      <c r="X33" s="26">
        <v>54.15</v>
      </c>
      <c r="Y33" s="66" t="s">
        <v>65</v>
      </c>
      <c r="Z33" s="66" t="s">
        <v>66</v>
      </c>
      <c r="AA33" s="103"/>
    </row>
    <row r="34" spans="18:27" ht="15" x14ac:dyDescent="0.25">
      <c r="R34" s="101"/>
      <c r="S34" s="95">
        <v>380.51</v>
      </c>
      <c r="T34" s="94" t="s">
        <v>52</v>
      </c>
      <c r="U34" s="93" t="s">
        <v>53</v>
      </c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>
        <v>380.51</v>
      </c>
      <c r="T35" s="94" t="s">
        <v>57</v>
      </c>
      <c r="U35" s="93" t="s">
        <v>58</v>
      </c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>
        <v>380.51</v>
      </c>
      <c r="T36" s="94" t="s">
        <v>59</v>
      </c>
      <c r="U36" s="93" t="s">
        <v>60</v>
      </c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>
        <v>380.51</v>
      </c>
      <c r="T37" s="94" t="s">
        <v>62</v>
      </c>
      <c r="U37" s="93" t="s">
        <v>63</v>
      </c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11</v>
      </c>
      <c r="S44" s="35">
        <f>SUM(S32:S43)</f>
        <v>2000.75</v>
      </c>
      <c r="T44" s="83"/>
      <c r="U44" s="74"/>
      <c r="V44" s="28">
        <f>SUM(V32:V43)</f>
        <v>380.51</v>
      </c>
      <c r="W44" s="23"/>
      <c r="X44" s="28">
        <f>SUM(X32:X43)</f>
        <v>94.91</v>
      </c>
      <c r="Y44" s="67"/>
      <c r="Z44" s="67"/>
      <c r="AA44" s="40">
        <f>SUM(AA32:AA43)</f>
        <v>18.049999999999994</v>
      </c>
    </row>
    <row r="45" spans="18:27" ht="19.5" customHeight="1" x14ac:dyDescent="0.25">
      <c r="R45" s="116" t="s">
        <v>20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8</v>
      </c>
      <c r="S46" s="95">
        <v>386.64</v>
      </c>
      <c r="T46" s="94" t="s">
        <v>49</v>
      </c>
      <c r="U46" s="93" t="s">
        <v>50</v>
      </c>
      <c r="V46" s="102">
        <f>D7-(S46+S47+S48+S49+S50+S51+S52+S53+S54+S55+S56+S57)+386.64+F7+F7+F7+F7+F7+F7</f>
        <v>1498.2400000000005</v>
      </c>
      <c r="W46" s="22"/>
      <c r="X46" s="26">
        <v>326.04000000000002</v>
      </c>
      <c r="Y46" s="66" t="s">
        <v>55</v>
      </c>
      <c r="Z46" s="66" t="s">
        <v>56</v>
      </c>
      <c r="AA46" s="102">
        <f>L7-(X46+X47+X48+X49+X50+X51+X52+X53+X54+X55+X56+X57)+37.26+N7+N7+N7+N7+N7+N7</f>
        <v>144.38999999999987</v>
      </c>
    </row>
    <row r="47" spans="18:27" ht="15" customHeight="1" x14ac:dyDescent="0.25">
      <c r="R47" s="101"/>
      <c r="S47" s="95">
        <v>1498.24</v>
      </c>
      <c r="T47" s="94" t="s">
        <v>49</v>
      </c>
      <c r="U47" s="93" t="s">
        <v>54</v>
      </c>
      <c r="V47" s="103"/>
      <c r="W47" s="22"/>
      <c r="X47" s="26">
        <v>433.17</v>
      </c>
      <c r="Y47" s="66" t="s">
        <v>65</v>
      </c>
      <c r="Z47" s="66" t="s">
        <v>66</v>
      </c>
      <c r="AA47" s="103"/>
    </row>
    <row r="48" spans="18:27" ht="15" customHeight="1" x14ac:dyDescent="0.25">
      <c r="R48" s="101"/>
      <c r="S48" s="95">
        <v>1498.24</v>
      </c>
      <c r="T48" s="94" t="s">
        <v>52</v>
      </c>
      <c r="U48" s="93" t="s">
        <v>53</v>
      </c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>
        <v>1498.24</v>
      </c>
      <c r="T49" s="94" t="s">
        <v>57</v>
      </c>
      <c r="U49" s="93" t="s">
        <v>58</v>
      </c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>
        <v>1498.24</v>
      </c>
      <c r="T50" s="94" t="s">
        <v>59</v>
      </c>
      <c r="U50" s="93" t="s">
        <v>60</v>
      </c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>
        <v>1498.24</v>
      </c>
      <c r="T51" s="94" t="s">
        <v>62</v>
      </c>
      <c r="U51" s="93" t="s">
        <v>63</v>
      </c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11</v>
      </c>
      <c r="S58" s="54">
        <f>SUM(S46:S57)</f>
        <v>7877.8399999999992</v>
      </c>
      <c r="T58" s="85"/>
      <c r="U58" s="76"/>
      <c r="V58" s="55">
        <f>SUM(V46:V57)</f>
        <v>1498.2400000000005</v>
      </c>
      <c r="W58" s="56"/>
      <c r="X58" s="55">
        <f>SUM(X46:X57)</f>
        <v>759.21</v>
      </c>
      <c r="Y58" s="69"/>
      <c r="Z58" s="69"/>
      <c r="AA58" s="57">
        <f>SUM(AA46:AA57)</f>
        <v>144.38999999999987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20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15</v>
      </c>
      <c r="S61" s="95">
        <v>242.42</v>
      </c>
      <c r="T61" s="94" t="s">
        <v>49</v>
      </c>
      <c r="U61" s="93" t="s">
        <v>50</v>
      </c>
      <c r="V61" s="102">
        <f>D8-(S61+S62+S63+S64+S65+S66+S67+S68+S69+S70+S71+S72)+242.42+F8+F8+F8+F8+F8+F8</f>
        <v>939.37000000000023</v>
      </c>
      <c r="W61" s="22"/>
      <c r="X61" s="26">
        <v>122.27</v>
      </c>
      <c r="Y61" s="66" t="s">
        <v>55</v>
      </c>
      <c r="Z61" s="66" t="s">
        <v>56</v>
      </c>
      <c r="AA61" s="102">
        <f>L8-(X61+X62+X63+X64+X65+X66+X67+X68+X69+X70+X71+X72)+13.97+N8+N8+N8+N8+N8+N8</f>
        <v>54.15000000000007</v>
      </c>
    </row>
    <row r="62" spans="18:27" ht="15" x14ac:dyDescent="0.25">
      <c r="R62" s="112"/>
      <c r="S62" s="95">
        <v>939.37</v>
      </c>
      <c r="T62" s="94" t="s">
        <v>51</v>
      </c>
      <c r="U62" s="93" t="s">
        <v>54</v>
      </c>
      <c r="V62" s="103"/>
      <c r="W62" s="22"/>
      <c r="X62" s="26">
        <v>162.44999999999999</v>
      </c>
      <c r="Y62" s="66" t="s">
        <v>65</v>
      </c>
      <c r="Z62" s="66" t="s">
        <v>66</v>
      </c>
      <c r="AA62" s="103"/>
    </row>
    <row r="63" spans="18:27" ht="15" x14ac:dyDescent="0.25">
      <c r="R63" s="112"/>
      <c r="S63" s="95">
        <v>939.37</v>
      </c>
      <c r="T63" s="94" t="s">
        <v>52</v>
      </c>
      <c r="U63" s="93" t="s">
        <v>53</v>
      </c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>
        <v>939.37</v>
      </c>
      <c r="T64" s="94" t="s">
        <v>57</v>
      </c>
      <c r="U64" s="93" t="s">
        <v>58</v>
      </c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>
        <v>939.37</v>
      </c>
      <c r="T65" s="94" t="s">
        <v>59</v>
      </c>
      <c r="U65" s="93" t="s">
        <v>60</v>
      </c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>
        <v>939.37</v>
      </c>
      <c r="T66" s="94" t="s">
        <v>62</v>
      </c>
      <c r="U66" s="93" t="s">
        <v>64</v>
      </c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11</v>
      </c>
      <c r="S73" s="35">
        <f>SUM(S61:S72)</f>
        <v>4939.2699999999995</v>
      </c>
      <c r="T73" s="83"/>
      <c r="U73" s="74"/>
      <c r="V73" s="28">
        <f>SUM(V61:V72)</f>
        <v>939.37000000000023</v>
      </c>
      <c r="W73" s="23"/>
      <c r="X73" s="28">
        <f>SUM(X61:X72)</f>
        <v>284.71999999999997</v>
      </c>
      <c r="Y73" s="67"/>
      <c r="Z73" s="67"/>
      <c r="AA73" s="40">
        <f>SUM(AA61:AA72)</f>
        <v>54.15000000000007</v>
      </c>
    </row>
    <row r="74" spans="18:27" x14ac:dyDescent="0.25">
      <c r="R74" s="114" t="s">
        <v>20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16</v>
      </c>
      <c r="S75" s="95">
        <v>288.45</v>
      </c>
      <c r="T75" s="94" t="s">
        <v>49</v>
      </c>
      <c r="U75" s="93" t="s">
        <v>50</v>
      </c>
      <c r="V75" s="102">
        <f>D9-(S75+S76+S77+S78+S79+S80+S81+S82+S83+S84+S85+S86)+288.45+F9+F9+F9+F9+F9+F9</f>
        <v>1117.73</v>
      </c>
      <c r="W75" s="22"/>
      <c r="X75" s="26">
        <v>326.04000000000002</v>
      </c>
      <c r="Y75" s="66" t="s">
        <v>55</v>
      </c>
      <c r="Z75" s="66" t="s">
        <v>56</v>
      </c>
      <c r="AA75" s="102">
        <f>L9-(X75+X76+X77+X78+X79+X80+X81+X82+X83+X84+X85+X86)+37.26+N9+N9+N9+N9+N9+N9</f>
        <v>144.38999999999987</v>
      </c>
    </row>
    <row r="76" spans="18:27" ht="15" customHeight="1" x14ac:dyDescent="0.25">
      <c r="R76" s="112"/>
      <c r="S76" s="95">
        <v>1117.73</v>
      </c>
      <c r="T76" s="94" t="s">
        <v>49</v>
      </c>
      <c r="U76" s="93" t="s">
        <v>54</v>
      </c>
      <c r="V76" s="103"/>
      <c r="W76" s="22"/>
      <c r="X76" s="26">
        <v>433.17</v>
      </c>
      <c r="Y76" s="66" t="s">
        <v>65</v>
      </c>
      <c r="Z76" s="66" t="s">
        <v>66</v>
      </c>
      <c r="AA76" s="103"/>
    </row>
    <row r="77" spans="18:27" ht="15" customHeight="1" x14ac:dyDescent="0.25">
      <c r="R77" s="112"/>
      <c r="S77" s="95">
        <v>1117.73</v>
      </c>
      <c r="T77" s="94" t="s">
        <v>52</v>
      </c>
      <c r="U77" s="93" t="s">
        <v>53</v>
      </c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>
        <v>1117.73</v>
      </c>
      <c r="T78" s="94" t="s">
        <v>57</v>
      </c>
      <c r="U78" s="93" t="s">
        <v>58</v>
      </c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>
        <v>1117.73</v>
      </c>
      <c r="T79" s="94" t="s">
        <v>59</v>
      </c>
      <c r="U79" s="93" t="s">
        <v>60</v>
      </c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>
        <v>1117.73</v>
      </c>
      <c r="T80" s="94" t="s">
        <v>62</v>
      </c>
      <c r="U80" s="93" t="s">
        <v>64</v>
      </c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11</v>
      </c>
      <c r="S87" s="35">
        <f>SUM(S75:S86)</f>
        <v>5877.1</v>
      </c>
      <c r="T87" s="83"/>
      <c r="U87" s="74"/>
      <c r="V87" s="28">
        <f>SUM(V75:V86)</f>
        <v>1117.73</v>
      </c>
      <c r="W87" s="23"/>
      <c r="X87" s="28">
        <f>SUM(X75:X86)</f>
        <v>759.21</v>
      </c>
      <c r="Y87" s="67"/>
      <c r="Z87" s="67"/>
      <c r="AA87" s="40">
        <f>SUM(AA75:AA86)</f>
        <v>144.38999999999987</v>
      </c>
    </row>
    <row r="88" spans="15:27" x14ac:dyDescent="0.25">
      <c r="R88" s="116" t="s">
        <v>20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39</v>
      </c>
      <c r="S89" s="95">
        <v>380.5</v>
      </c>
      <c r="T89" s="94" t="s">
        <v>49</v>
      </c>
      <c r="U89" s="93" t="s">
        <v>50</v>
      </c>
      <c r="V89" s="102">
        <f>D10-(S89+S90+S91+S92+S93+S94+S95+S96+S97+S98+S99+S100)+380.51+F10+F10+F10+F10+F10+F10</f>
        <v>1474.46</v>
      </c>
      <c r="W89" s="22"/>
      <c r="X89" s="26">
        <v>163.01</v>
      </c>
      <c r="Y89" s="66" t="s">
        <v>55</v>
      </c>
      <c r="Z89" s="66" t="s">
        <v>56</v>
      </c>
      <c r="AA89" s="102">
        <f>L10-(X89+X90+X91+X92+X93+X94+X95+X96+X97+X98+X99+X100)+18.63+N10+N10+N10+N10+N10+N10</f>
        <v>72.19</v>
      </c>
    </row>
    <row r="90" spans="15:27" ht="15" x14ac:dyDescent="0.25">
      <c r="R90" s="112"/>
      <c r="S90" s="95">
        <v>1474.47</v>
      </c>
      <c r="T90" s="94" t="s">
        <v>49</v>
      </c>
      <c r="U90" s="93" t="s">
        <v>54</v>
      </c>
      <c r="V90" s="103"/>
      <c r="W90" s="22"/>
      <c r="X90" s="26">
        <v>216.57</v>
      </c>
      <c r="Y90" s="66" t="s">
        <v>65</v>
      </c>
      <c r="Z90" s="66" t="s">
        <v>66</v>
      </c>
      <c r="AA90" s="103"/>
    </row>
    <row r="91" spans="15:27" ht="15" x14ac:dyDescent="0.25">
      <c r="R91" s="112"/>
      <c r="S91" s="95">
        <v>1474.45</v>
      </c>
      <c r="T91" s="94" t="s">
        <v>52</v>
      </c>
      <c r="U91" s="93" t="s">
        <v>53</v>
      </c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>
        <v>1474.47</v>
      </c>
      <c r="T92" s="94" t="s">
        <v>57</v>
      </c>
      <c r="U92" s="93" t="s">
        <v>58</v>
      </c>
      <c r="V92" s="103"/>
      <c r="W92" s="22"/>
      <c r="X92" s="26"/>
      <c r="Y92" s="66"/>
      <c r="Z92" s="66"/>
      <c r="AA92" s="103"/>
    </row>
    <row r="93" spans="15:27" ht="15" x14ac:dyDescent="0.25">
      <c r="O93" t="s">
        <v>27</v>
      </c>
      <c r="R93" s="112"/>
      <c r="S93" s="95">
        <v>1474.46</v>
      </c>
      <c r="T93" s="94" t="s">
        <v>61</v>
      </c>
      <c r="U93" s="93" t="s">
        <v>60</v>
      </c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>
        <v>1474.46</v>
      </c>
      <c r="T94" s="94" t="s">
        <v>62</v>
      </c>
      <c r="U94" s="93" t="s">
        <v>64</v>
      </c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11</v>
      </c>
      <c r="S101" s="36">
        <f>SUM(S89:S100)</f>
        <v>7752.81</v>
      </c>
      <c r="T101" s="84"/>
      <c r="U101" s="75"/>
      <c r="V101" s="29">
        <f>SUM(V89:V100)</f>
        <v>1474.46</v>
      </c>
      <c r="W101" s="22"/>
      <c r="X101" s="29">
        <f>SUM(X89:X100)</f>
        <v>379.58</v>
      </c>
      <c r="Y101" s="68"/>
      <c r="Z101" s="68"/>
      <c r="AA101" s="41">
        <f>SUM(AA89:AA100)</f>
        <v>72.19</v>
      </c>
    </row>
    <row r="102" spans="18:27" x14ac:dyDescent="0.25">
      <c r="R102" s="114" t="s">
        <v>20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40</v>
      </c>
      <c r="S103" s="95">
        <v>98.2</v>
      </c>
      <c r="T103" s="94" t="s">
        <v>49</v>
      </c>
      <c r="U103" s="93" t="s">
        <v>50</v>
      </c>
      <c r="V103" s="102">
        <f>D11-(S103+S104+S105+S106+S107+S108+S109+S110+S111+S112+S113+S114)+98.2+F11+F11+F11+F11+F11+F11</f>
        <v>380.51</v>
      </c>
      <c r="W103" s="22"/>
      <c r="X103" s="26">
        <v>326.04000000000002</v>
      </c>
      <c r="Y103" s="66" t="s">
        <v>55</v>
      </c>
      <c r="Z103" s="66" t="s">
        <v>56</v>
      </c>
      <c r="AA103" s="102">
        <f>L11-(X103+X104+X105+X106+X107+X108+X109+X110+X111+X112+X113+X114)+37.26+N11+N11+N11+N11+N11+N11</f>
        <v>144.38999999999987</v>
      </c>
    </row>
    <row r="104" spans="18:27" ht="15" x14ac:dyDescent="0.25">
      <c r="R104" s="101"/>
      <c r="S104" s="95">
        <v>380.51</v>
      </c>
      <c r="T104" s="94" t="s">
        <v>49</v>
      </c>
      <c r="U104" s="93" t="s">
        <v>54</v>
      </c>
      <c r="V104" s="103"/>
      <c r="W104" s="22"/>
      <c r="X104" s="26">
        <v>433.17</v>
      </c>
      <c r="Y104" s="66" t="s">
        <v>65</v>
      </c>
      <c r="Z104" s="66" t="s">
        <v>66</v>
      </c>
      <c r="AA104" s="103"/>
    </row>
    <row r="105" spans="18:27" ht="15" x14ac:dyDescent="0.25">
      <c r="R105" s="101"/>
      <c r="S105" s="95">
        <v>380.51</v>
      </c>
      <c r="T105" s="94" t="s">
        <v>52</v>
      </c>
      <c r="U105" s="93" t="s">
        <v>53</v>
      </c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>
        <v>380.51</v>
      </c>
      <c r="T106" s="94" t="s">
        <v>57</v>
      </c>
      <c r="U106" s="93" t="s">
        <v>58</v>
      </c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>
        <v>380.51</v>
      </c>
      <c r="T107" s="94" t="s">
        <v>59</v>
      </c>
      <c r="U107" s="93" t="s">
        <v>60</v>
      </c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>
        <v>380.51</v>
      </c>
      <c r="T108" s="94" t="s">
        <v>62</v>
      </c>
      <c r="U108" s="93" t="s">
        <v>64</v>
      </c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11</v>
      </c>
      <c r="S115" s="35">
        <f>SUM(S103:S114)</f>
        <v>2000.75</v>
      </c>
      <c r="T115" s="83"/>
      <c r="U115" s="74"/>
      <c r="V115" s="28">
        <f>SUM(V103:V114)</f>
        <v>380.51</v>
      </c>
      <c r="W115" s="23"/>
      <c r="X115" s="28">
        <f>SUM(X103:X114)</f>
        <v>759.21</v>
      </c>
      <c r="Y115" s="67"/>
      <c r="Z115" s="67"/>
      <c r="AA115" s="40">
        <f>SUM(AA103:AA114)</f>
        <v>144.38999999999987</v>
      </c>
    </row>
    <row r="116" spans="18:27" x14ac:dyDescent="0.25">
      <c r="R116" s="98" t="s">
        <v>20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38</v>
      </c>
      <c r="S117" s="95">
        <v>196.39</v>
      </c>
      <c r="T117" s="94" t="s">
        <v>49</v>
      </c>
      <c r="U117" s="93" t="s">
        <v>50</v>
      </c>
      <c r="V117" s="102">
        <f>D12-(S117+S118+S119+S120+S121+S122+S123+S124+S125+S126+S127+S128)+196.39+F12+F12+F12+F12+F12+F12</f>
        <v>761.00999999999931</v>
      </c>
      <c r="W117" s="22"/>
      <c r="X117" s="42"/>
      <c r="Y117" s="66"/>
      <c r="Z117" s="66"/>
      <c r="AA117" s="102">
        <f>L12-(X117+X118+X119+X120+X121+X122+X123+X124+X125+X126+X127+X128)+37.26+N12+N12+N12+N12+N12+N12</f>
        <v>903.59999999999991</v>
      </c>
    </row>
    <row r="118" spans="18:27" ht="15" x14ac:dyDescent="0.25">
      <c r="R118" s="112"/>
      <c r="S118" s="95">
        <v>761.01</v>
      </c>
      <c r="T118" s="94" t="s">
        <v>49</v>
      </c>
      <c r="U118" s="93" t="s">
        <v>54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>
        <v>761.01</v>
      </c>
      <c r="T119" s="94" t="s">
        <v>52</v>
      </c>
      <c r="U119" s="93" t="s">
        <v>53</v>
      </c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>
        <v>761.01</v>
      </c>
      <c r="T120" s="94" t="s">
        <v>57</v>
      </c>
      <c r="U120" s="93" t="s">
        <v>58</v>
      </c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>
        <v>761.01</v>
      </c>
      <c r="T121" s="94" t="s">
        <v>59</v>
      </c>
      <c r="U121" s="93" t="s">
        <v>60</v>
      </c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>
        <v>761.01</v>
      </c>
      <c r="T122" s="94" t="s">
        <v>62</v>
      </c>
      <c r="U122" s="93" t="s">
        <v>64</v>
      </c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11</v>
      </c>
      <c r="S129" s="35">
        <f>SUM(S117:S128)</f>
        <v>4001.4400000000005</v>
      </c>
      <c r="T129" s="83"/>
      <c r="U129" s="74"/>
      <c r="V129" s="30">
        <f>SUM(V117:V128)</f>
        <v>761.00999999999931</v>
      </c>
      <c r="W129" s="23"/>
      <c r="X129" s="43">
        <f>SUM(X117:X128)</f>
        <v>0</v>
      </c>
      <c r="Y129" s="67"/>
      <c r="Z129" s="67"/>
      <c r="AA129" s="40">
        <f>SUM(AA117:AA128)</f>
        <v>903.59999999999991</v>
      </c>
    </row>
    <row r="130" spans="18:27" x14ac:dyDescent="0.25">
      <c r="R130" s="98" t="s">
        <v>20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17</v>
      </c>
      <c r="S131" s="95">
        <v>144.22</v>
      </c>
      <c r="T131" s="94" t="s">
        <v>49</v>
      </c>
      <c r="U131" s="93" t="s">
        <v>50</v>
      </c>
      <c r="V131" s="102">
        <f>D13-(S131+S132+S133+S134+S135+S136+S137+S138+S139+S140+S141+S142)+144.22+F13+F13+F13+F13+F13+F13</f>
        <v>558.86999999999978</v>
      </c>
      <c r="W131" s="22"/>
      <c r="X131" s="42">
        <v>326.04000000000002</v>
      </c>
      <c r="Y131" s="66" t="s">
        <v>55</v>
      </c>
      <c r="Z131" s="66" t="s">
        <v>56</v>
      </c>
      <c r="AA131" s="102">
        <f>L13-(X131+X132+X133+X134+X135+X136+X137+X138+X139+X140+X141+X142)+37.26+N13+N13+N13+N13+N13+N13</f>
        <v>144.38999999999987</v>
      </c>
    </row>
    <row r="132" spans="18:27" ht="15" x14ac:dyDescent="0.25">
      <c r="R132" s="101"/>
      <c r="S132" s="95">
        <v>558.87</v>
      </c>
      <c r="T132" s="94" t="s">
        <v>49</v>
      </c>
      <c r="U132" s="93" t="s">
        <v>54</v>
      </c>
      <c r="V132" s="103"/>
      <c r="W132" s="22"/>
      <c r="X132" s="42">
        <v>433.17</v>
      </c>
      <c r="Y132" s="66" t="s">
        <v>65</v>
      </c>
      <c r="Z132" s="66" t="s">
        <v>66</v>
      </c>
      <c r="AA132" s="103"/>
    </row>
    <row r="133" spans="18:27" ht="15" x14ac:dyDescent="0.25">
      <c r="R133" s="101"/>
      <c r="S133" s="95">
        <v>558.87</v>
      </c>
      <c r="T133" s="94" t="s">
        <v>52</v>
      </c>
      <c r="U133" s="93" t="s">
        <v>53</v>
      </c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>
        <v>558.87</v>
      </c>
      <c r="T134" s="94" t="s">
        <v>57</v>
      </c>
      <c r="U134" s="93" t="s">
        <v>58</v>
      </c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>
        <v>558.87</v>
      </c>
      <c r="T135" s="94" t="s">
        <v>59</v>
      </c>
      <c r="U135" s="93" t="s">
        <v>60</v>
      </c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>
        <v>558.87</v>
      </c>
      <c r="T136" s="94" t="s">
        <v>62</v>
      </c>
      <c r="U136" s="93" t="s">
        <v>64</v>
      </c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11</v>
      </c>
      <c r="S143" s="35">
        <f>SUM(S131:S142)</f>
        <v>2938.5699999999997</v>
      </c>
      <c r="T143" s="83"/>
      <c r="U143" s="74"/>
      <c r="V143" s="30">
        <f>SUM(V131:V142)</f>
        <v>558.86999999999978</v>
      </c>
      <c r="W143" s="23"/>
      <c r="X143" s="43">
        <f>SUM(X131:X142)</f>
        <v>759.21</v>
      </c>
      <c r="Y143" s="67"/>
      <c r="Z143" s="67"/>
      <c r="AA143" s="40">
        <f>SUM(AA131:AA142)</f>
        <v>144.38999999999987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53144.21</v>
      </c>
      <c r="T146" s="88"/>
      <c r="U146" s="79" t="s">
        <v>26</v>
      </c>
      <c r="V146" s="60">
        <f>SUM(V16+V30+V44+V73+V87+V101+V115+V129+V143+V58)-0.01</f>
        <v>10107.169999999998</v>
      </c>
      <c r="W146" s="21"/>
      <c r="X146" s="37">
        <f>X16+X30+X44+X73+X87+X101+X115+X129+X143+X58</f>
        <v>4555.21</v>
      </c>
      <c r="Y146" s="73"/>
      <c r="Z146" s="92"/>
      <c r="AA146" s="37">
        <f>AA16+AA30+AA44+AA73+AA87+AA101+AA115+AA129+AA143+AA58</f>
        <v>1769.9299999999994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2025-10-08T12:05:19Z</dcterms:modified>
</cp:coreProperties>
</file>