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activeTab="2"/>
  </bookViews>
  <sheets>
    <sheet name="POP" sheetId="1" r:id="rId1"/>
    <sheet name="PIR" sheetId="2" r:id="rId2"/>
    <sheet name="Neizmirene obaveze" sheetId="3" r:id="rId3"/>
    <sheet name="Zaduženja" sheetId="4" r:id="rId4"/>
    <sheet name="Broj zaposlenih" sheetId="5" r:id="rId5"/>
  </sheets>
  <calcPr calcId="181029"/>
</workbook>
</file>

<file path=xl/calcChain.xml><?xml version="1.0" encoding="utf-8"?>
<calcChain xmlns="http://schemas.openxmlformats.org/spreadsheetml/2006/main">
  <c r="D16" i="1" l="1"/>
  <c r="D22" i="1"/>
  <c r="D38" i="1"/>
  <c r="D7" i="1"/>
  <c r="C146" i="2" l="1"/>
  <c r="C145" i="2"/>
  <c r="C144" i="2"/>
  <c r="E17" i="1"/>
  <c r="C153" i="2"/>
  <c r="C151" i="2"/>
  <c r="C161" i="2"/>
  <c r="C150" i="2"/>
  <c r="C143" i="2"/>
  <c r="C160" i="2"/>
  <c r="C149" i="2"/>
  <c r="C159" i="2"/>
  <c r="F22" i="3"/>
  <c r="F24" i="3" s="1"/>
  <c r="E22" i="3"/>
  <c r="F21" i="3"/>
  <c r="E21" i="3"/>
  <c r="C148" i="2" l="1"/>
  <c r="C142" i="2" s="1"/>
  <c r="C54" i="1"/>
  <c r="F54" i="1" s="1"/>
  <c r="C53" i="1"/>
  <c r="F53" i="1" s="1"/>
  <c r="E52" i="1"/>
  <c r="F51" i="1"/>
  <c r="F50" i="1"/>
  <c r="F49" i="1"/>
  <c r="E48" i="1"/>
  <c r="D48" i="1"/>
  <c r="D44" i="1" s="1"/>
  <c r="C48" i="1"/>
  <c r="F47" i="1"/>
  <c r="F46" i="1"/>
  <c r="E45" i="1"/>
  <c r="D45" i="1"/>
  <c r="C45" i="1"/>
  <c r="C44" i="1"/>
  <c r="F43" i="1"/>
  <c r="F42" i="1"/>
  <c r="E41" i="1"/>
  <c r="D41" i="1"/>
  <c r="C41" i="1"/>
  <c r="F39" i="1"/>
  <c r="E38" i="1"/>
  <c r="C38" i="1"/>
  <c r="D37" i="1"/>
  <c r="C37" i="1"/>
  <c r="F36" i="1"/>
  <c r="F35" i="1"/>
  <c r="F34" i="1"/>
  <c r="F33" i="1"/>
  <c r="E32" i="1"/>
  <c r="D32" i="1"/>
  <c r="C32" i="1"/>
  <c r="F31" i="1"/>
  <c r="F30" i="1"/>
  <c r="F27" i="1"/>
  <c r="F25" i="1"/>
  <c r="F24" i="1"/>
  <c r="F23" i="1"/>
  <c r="E22" i="1"/>
  <c r="C22" i="1"/>
  <c r="F20" i="1"/>
  <c r="F19" i="1"/>
  <c r="F18" i="1"/>
  <c r="C17" i="1"/>
  <c r="F17" i="1" s="1"/>
  <c r="F14" i="1"/>
  <c r="F13" i="1"/>
  <c r="E12" i="1"/>
  <c r="D12" i="1"/>
  <c r="C12" i="1"/>
  <c r="F11" i="1"/>
  <c r="F10" i="1"/>
  <c r="F9" i="1"/>
  <c r="F8" i="1"/>
  <c r="E7" i="1"/>
  <c r="C7" i="1"/>
  <c r="C156" i="2"/>
  <c r="F100" i="2"/>
  <c r="F99" i="2"/>
  <c r="E98" i="2"/>
  <c r="D98" i="2"/>
  <c r="C98" i="2"/>
  <c r="F97" i="2"/>
  <c r="F96" i="2"/>
  <c r="E96" i="2"/>
  <c r="D96" i="2"/>
  <c r="C96" i="2"/>
  <c r="F91" i="2"/>
  <c r="E90" i="2"/>
  <c r="D90" i="2"/>
  <c r="C90" i="2"/>
  <c r="E89" i="2"/>
  <c r="F89" i="2" s="1"/>
  <c r="C89" i="2"/>
  <c r="F83" i="2"/>
  <c r="F82" i="2"/>
  <c r="F81" i="2"/>
  <c r="F79" i="2"/>
  <c r="F78" i="2"/>
  <c r="E76" i="2"/>
  <c r="D76" i="2"/>
  <c r="D75" i="2" s="1"/>
  <c r="C76" i="2"/>
  <c r="E75" i="2"/>
  <c r="C75" i="2"/>
  <c r="F74" i="2"/>
  <c r="E71" i="2"/>
  <c r="D71" i="2"/>
  <c r="C71" i="2"/>
  <c r="F70" i="2"/>
  <c r="F69" i="2"/>
  <c r="F68" i="2"/>
  <c r="F67" i="2"/>
  <c r="F66" i="2"/>
  <c r="F65" i="2"/>
  <c r="F64" i="2"/>
  <c r="F63" i="2"/>
  <c r="E61" i="2"/>
  <c r="D61" i="2"/>
  <c r="D60" i="2" s="1"/>
  <c r="C61" i="2"/>
  <c r="E60" i="2"/>
  <c r="C60" i="2"/>
  <c r="F59" i="2"/>
  <c r="F58" i="2"/>
  <c r="F56" i="2"/>
  <c r="F55" i="2"/>
  <c r="F54" i="2"/>
  <c r="F53" i="2"/>
  <c r="F52" i="2"/>
  <c r="E51" i="2"/>
  <c r="D51" i="2"/>
  <c r="C51" i="2"/>
  <c r="F50" i="2"/>
  <c r="F47" i="2"/>
  <c r="E46" i="2"/>
  <c r="F46" i="2" s="1"/>
  <c r="D46" i="2"/>
  <c r="C46" i="2"/>
  <c r="F44" i="2"/>
  <c r="E43" i="2"/>
  <c r="D43" i="2"/>
  <c r="C43" i="2"/>
  <c r="E39" i="2"/>
  <c r="D39" i="2"/>
  <c r="C39" i="2"/>
  <c r="F38" i="2"/>
  <c r="F36" i="2"/>
  <c r="F33" i="2"/>
  <c r="F32" i="2"/>
  <c r="F31" i="2"/>
  <c r="F30" i="2"/>
  <c r="E29" i="2"/>
  <c r="D29" i="2"/>
  <c r="C29" i="2"/>
  <c r="F28" i="2"/>
  <c r="F27" i="2"/>
  <c r="F26" i="2"/>
  <c r="F25" i="2"/>
  <c r="F23" i="2"/>
  <c r="E22" i="2"/>
  <c r="D22" i="2"/>
  <c r="C22" i="2"/>
  <c r="F21" i="2"/>
  <c r="F20" i="2"/>
  <c r="E14" i="2"/>
  <c r="D14" i="2"/>
  <c r="C14" i="2"/>
  <c r="F13" i="2"/>
  <c r="F12" i="2"/>
  <c r="F11" i="2"/>
  <c r="F10" i="2"/>
  <c r="F9" i="2"/>
  <c r="E8" i="2"/>
  <c r="D8" i="2"/>
  <c r="C8" i="2"/>
  <c r="C7" i="2"/>
  <c r="C6" i="2" s="1"/>
  <c r="C102" i="2" s="1"/>
  <c r="F22" i="2" l="1"/>
  <c r="F29" i="2"/>
  <c r="F43" i="2"/>
  <c r="F51" i="2"/>
  <c r="F60" i="2"/>
  <c r="F71" i="2"/>
  <c r="F75" i="2"/>
  <c r="F98" i="2"/>
  <c r="F8" i="2"/>
  <c r="F14" i="2"/>
  <c r="F39" i="2"/>
  <c r="F61" i="2"/>
  <c r="F76" i="2"/>
  <c r="F90" i="2"/>
  <c r="D89" i="2"/>
  <c r="D7" i="2"/>
  <c r="D6" i="2" s="1"/>
  <c r="E7" i="2"/>
  <c r="F12" i="1"/>
  <c r="F22" i="1"/>
  <c r="F45" i="1"/>
  <c r="F7" i="1"/>
  <c r="D6" i="1"/>
  <c r="D58" i="1" s="1"/>
  <c r="C16" i="1"/>
  <c r="C6" i="1" s="1"/>
  <c r="C58" i="1" s="1"/>
  <c r="F32" i="1"/>
  <c r="F38" i="1"/>
  <c r="F41" i="1"/>
  <c r="F48" i="1"/>
  <c r="E37" i="1"/>
  <c r="F37" i="1" s="1"/>
  <c r="E44" i="1"/>
  <c r="F44" i="1" s="1"/>
  <c r="E16" i="1"/>
  <c r="F16" i="1" s="1"/>
  <c r="C164" i="2"/>
  <c r="C52" i="1"/>
  <c r="F52" i="1" s="1"/>
  <c r="D102" i="2" l="1"/>
  <c r="F7" i="2"/>
  <c r="E6" i="2"/>
  <c r="E6" i="1"/>
  <c r="F6" i="1" s="1"/>
  <c r="F6" i="2" l="1"/>
  <c r="E102" i="2"/>
  <c r="E58" i="1"/>
  <c r="E7" i="4"/>
  <c r="F102" i="2" l="1"/>
  <c r="F58" i="1"/>
  <c r="J7" i="4"/>
  <c r="F17" i="4"/>
  <c r="C20" i="5"/>
  <c r="D4" i="3" l="1"/>
  <c r="D17" i="3" s="1"/>
  <c r="H7" i="4" l="1"/>
  <c r="G7" i="4" l="1"/>
  <c r="F4" i="3"/>
  <c r="F17" i="3" s="1"/>
  <c r="F24" i="4" l="1"/>
  <c r="D24" i="4"/>
  <c r="H22" i="4"/>
  <c r="H24" i="4" s="1"/>
  <c r="J17" i="4"/>
  <c r="I17" i="4"/>
  <c r="H17" i="4"/>
  <c r="G17" i="4"/>
  <c r="E17" i="4"/>
  <c r="D17" i="4"/>
  <c r="C17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D9" i="4"/>
  <c r="C9" i="4"/>
  <c r="J5" i="4"/>
  <c r="J4" i="4" s="1"/>
  <c r="J14" i="4" s="1"/>
  <c r="I5" i="4"/>
  <c r="H5" i="4"/>
  <c r="G5" i="4"/>
  <c r="G4" i="4" s="1"/>
  <c r="G14" i="4" s="1"/>
  <c r="E5" i="4"/>
  <c r="E4" i="4" s="1"/>
  <c r="D5" i="4"/>
  <c r="C5" i="4"/>
  <c r="C4" i="4" s="1"/>
  <c r="C14" i="4" s="1"/>
  <c r="I4" i="4"/>
  <c r="I14" i="4" s="1"/>
  <c r="H4" i="4"/>
  <c r="H14" i="4" s="1"/>
  <c r="D4" i="4"/>
  <c r="D14" i="4" s="1"/>
  <c r="E24" i="3"/>
  <c r="D24" i="3"/>
  <c r="G22" i="3"/>
  <c r="G21" i="3"/>
  <c r="F11" i="3"/>
  <c r="D11" i="3"/>
  <c r="F5" i="4" l="1"/>
  <c r="F4" i="4" s="1"/>
  <c r="F14" i="4" s="1"/>
  <c r="E14" i="4"/>
  <c r="G24" i="3"/>
</calcChain>
</file>

<file path=xl/comments1.xml><?xml version="1.0" encoding="utf-8"?>
<comments xmlns="http://schemas.openxmlformats.org/spreadsheetml/2006/main">
  <authors>
    <author>korisnik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povučeni iznos od 750.000,00 € i 7.717,73 € interkalarna kamata koja je pripisana glavnici kredita
</t>
        </r>
      </text>
    </comment>
  </commentList>
</comments>
</file>

<file path=xl/sharedStrings.xml><?xml version="1.0" encoding="utf-8"?>
<sst xmlns="http://schemas.openxmlformats.org/spreadsheetml/2006/main" count="462" uniqueCount="393">
  <si>
    <t>OBRAZAC POP</t>
  </si>
  <si>
    <t>OPŠTINA BERANE</t>
  </si>
  <si>
    <t>PRIHODI</t>
  </si>
  <si>
    <t>Godišnji plan budžeta</t>
  </si>
  <si>
    <t>% ostvarenja godišnjeg budžeta</t>
  </si>
  <si>
    <t>71</t>
  </si>
  <si>
    <t>Tekući prihodi</t>
  </si>
  <si>
    <t>711</t>
  </si>
  <si>
    <t>Porezi</t>
  </si>
  <si>
    <t>7111</t>
  </si>
  <si>
    <t>Porez na dohodak fizičkih lica</t>
  </si>
  <si>
    <t>71131</t>
  </si>
  <si>
    <t>Porez na nepokretnosti</t>
  </si>
  <si>
    <t>71132</t>
  </si>
  <si>
    <t>Porez na promet nepokretnosti</t>
  </si>
  <si>
    <t>71175</t>
  </si>
  <si>
    <t>Prirez porezu na dohodak fizičkih lica</t>
  </si>
  <si>
    <t>713</t>
  </si>
  <si>
    <t>Takse</t>
  </si>
  <si>
    <t>71312</t>
  </si>
  <si>
    <t>Lokalne administrativne takse</t>
  </si>
  <si>
    <t>7135</t>
  </si>
  <si>
    <t>Lokalne komunalne takse</t>
  </si>
  <si>
    <t>7136</t>
  </si>
  <si>
    <t>Ostale takse</t>
  </si>
  <si>
    <t>714</t>
  </si>
  <si>
    <t>Naknade</t>
  </si>
  <si>
    <t>7141</t>
  </si>
  <si>
    <t>Naknada za korišćenje dobara od opšteg interesa</t>
  </si>
  <si>
    <t>71411</t>
  </si>
  <si>
    <t>Naknada za korišćenje voda</t>
  </si>
  <si>
    <t>71412</t>
  </si>
  <si>
    <t>Naknada za izvađeni materijal iz vodotoka</t>
  </si>
  <si>
    <t>71413</t>
  </si>
  <si>
    <t>Naknada za zaštitu voda od zagađivanja</t>
  </si>
  <si>
    <t>71414</t>
  </si>
  <si>
    <t>Naknada za korišćenje rezultata geoloških istraživanja</t>
  </si>
  <si>
    <t>7142</t>
  </si>
  <si>
    <t>Naknade za korišćenje prirodnih dobara</t>
  </si>
  <si>
    <t>71421</t>
  </si>
  <si>
    <t>Naknada za korišćenje šuma</t>
  </si>
  <si>
    <t>71423</t>
  </si>
  <si>
    <t>Naknada za korišćenje rudnog bogatstva</t>
  </si>
  <si>
    <t>71424</t>
  </si>
  <si>
    <t>Naknada za korišćenje mineralnih sirovina</t>
  </si>
  <si>
    <t>7146</t>
  </si>
  <si>
    <t>Naknada za komunalno opremanje građevinskog zemljišta</t>
  </si>
  <si>
    <t>7147</t>
  </si>
  <si>
    <t>Naknade za izgradnju i održavanje lokalnih puteva</t>
  </si>
  <si>
    <t>7148</t>
  </si>
  <si>
    <t>Naknada za puteve</t>
  </si>
  <si>
    <t>7149</t>
  </si>
  <si>
    <t>Ostale naknade</t>
  </si>
  <si>
    <t>715</t>
  </si>
  <si>
    <t>Ostali prihodi</t>
  </si>
  <si>
    <t>7151</t>
  </si>
  <si>
    <t>Prihodi od kapitala(od kamata, akcija i udjela u dobiti i rente)</t>
  </si>
  <si>
    <t>7152</t>
  </si>
  <si>
    <t>Novčane kazne i oduzete imovinske koristi</t>
  </si>
  <si>
    <t>7153</t>
  </si>
  <si>
    <t>Prihodi koje organi ostvaruju vršenjem svoje djelatnosti</t>
  </si>
  <si>
    <t>7155</t>
  </si>
  <si>
    <t>72</t>
  </si>
  <si>
    <t>Primici od prodaje imovine</t>
  </si>
  <si>
    <t>721</t>
  </si>
  <si>
    <t>Primici od prodaje nefinansijske imovine</t>
  </si>
  <si>
    <t>7211</t>
  </si>
  <si>
    <t>Prodaja nepokretnosti</t>
  </si>
  <si>
    <t>722</t>
  </si>
  <si>
    <t>Primici od prodaje finansijske imovine</t>
  </si>
  <si>
    <t>73</t>
  </si>
  <si>
    <t>Primici od otplate kredita i sredstva prenesena iz prethodne godine</t>
  </si>
  <si>
    <t>731</t>
  </si>
  <si>
    <t>Primici od otplate kredita</t>
  </si>
  <si>
    <t>732</t>
  </si>
  <si>
    <t>Sredstva prenesena iz prethodne godine</t>
  </si>
  <si>
    <t>74</t>
  </si>
  <si>
    <t>Donacije i transferi</t>
  </si>
  <si>
    <t>741</t>
  </si>
  <si>
    <t>Donacije</t>
  </si>
  <si>
    <t>7411</t>
  </si>
  <si>
    <t>Tekuće donacije</t>
  </si>
  <si>
    <t>7412</t>
  </si>
  <si>
    <t>Kapitalne donacije</t>
  </si>
  <si>
    <t>742</t>
  </si>
  <si>
    <t>Transferi</t>
  </si>
  <si>
    <t>7421</t>
  </si>
  <si>
    <t>Transferi od budžeta Države</t>
  </si>
  <si>
    <t>7425</t>
  </si>
  <si>
    <t>Transferi od Zavoda za zapošljavanje Crne Gore</t>
  </si>
  <si>
    <t>7426</t>
  </si>
  <si>
    <t>Transferi od Egalizacionog fonda</t>
  </si>
  <si>
    <t>75</t>
  </si>
  <si>
    <t>Pozajmice i krediti</t>
  </si>
  <si>
    <t>751</t>
  </si>
  <si>
    <t>7511</t>
  </si>
  <si>
    <t>Pozajmice i krediti od domaćih izvora</t>
  </si>
  <si>
    <t>7512</t>
  </si>
  <si>
    <t>Pozajmice i krediti od inostranih izvora</t>
  </si>
  <si>
    <t>7</t>
  </si>
  <si>
    <t>UKUPNI PRIHODI (71 + 72 + 73 + 74 + 75)</t>
  </si>
  <si>
    <t>Naknada za korišćenje luke - nautički turizam</t>
  </si>
  <si>
    <t>71464</t>
  </si>
  <si>
    <t>Naknada za izgradnju javnih garaža</t>
  </si>
  <si>
    <t>75111</t>
  </si>
  <si>
    <t>75112</t>
  </si>
  <si>
    <t>Pozajmice i krediti od domaćih finansijskih institucija</t>
  </si>
  <si>
    <t>Pozajmice i krediti od drugih nivoa vlasti</t>
  </si>
  <si>
    <t>UKUPNO:</t>
  </si>
  <si>
    <t>Otplata dugova</t>
  </si>
  <si>
    <t>Kapitalni izdaci</t>
  </si>
  <si>
    <t>Ostali transferi</t>
  </si>
  <si>
    <t>Transferi institucijama, pojedincima, nevladinom i javnom sektoru</t>
  </si>
  <si>
    <t>Transferi za socijalnu zaštitu</t>
  </si>
  <si>
    <t xml:space="preserve">       Izdaci po osnovu troškova sudskih postupaka</t>
  </si>
  <si>
    <t>Ostali izdaci</t>
  </si>
  <si>
    <t>Subvencije</t>
  </si>
  <si>
    <t>Renta</t>
  </si>
  <si>
    <t>Kamate</t>
  </si>
  <si>
    <t>Rashodi za tekuće održavanje</t>
  </si>
  <si>
    <t>Rashodi za usluge</t>
  </si>
  <si>
    <t>Rashodi za materijal</t>
  </si>
  <si>
    <t>Ostala lična primanja</t>
  </si>
  <si>
    <t xml:space="preserve">    Reprogram Poreskog duga po Protokolu</t>
  </si>
  <si>
    <t xml:space="preserve">    Opštinski prirez</t>
  </si>
  <si>
    <t xml:space="preserve">    Doprinosi na teret poslodavca</t>
  </si>
  <si>
    <t xml:space="preserve">    Doprinosi na teret zaposlenog</t>
  </si>
  <si>
    <t xml:space="preserve">    Porez na zarade</t>
  </si>
  <si>
    <t xml:space="preserve">    Neto zarade</t>
  </si>
  <si>
    <t>Bruto zarade i doprinosi na teret poslodavca</t>
  </si>
  <si>
    <t>Otplata obaveza iz prethodnog perioda - analitika</t>
  </si>
  <si>
    <t>Napomena uz izvještaj: analitički pregled izdatka 463 - Otplata obaveza iz prethodnog perioda</t>
  </si>
  <si>
    <t>UKUPNI RASHODI (I+II+III+IV+V)</t>
  </si>
  <si>
    <t/>
  </si>
  <si>
    <t>Ostale rezerve</t>
  </si>
  <si>
    <t>473</t>
  </si>
  <si>
    <t>Stalna budžetska rezerva</t>
  </si>
  <si>
    <t>472</t>
  </si>
  <si>
    <t>Tekuća budžetska rezerva</t>
  </si>
  <si>
    <t>471</t>
  </si>
  <si>
    <t>Rezerve</t>
  </si>
  <si>
    <t>V</t>
  </si>
  <si>
    <t>Otplata obaveza iz prethodnog perioda</t>
  </si>
  <si>
    <t>463-0</t>
  </si>
  <si>
    <t>463</t>
  </si>
  <si>
    <t>Otplata garancija u inostranstvu</t>
  </si>
  <si>
    <t>462-2</t>
  </si>
  <si>
    <t>Otplata garancija u zemlji</t>
  </si>
  <si>
    <t>462-1</t>
  </si>
  <si>
    <t>Otplata garancija</t>
  </si>
  <si>
    <t>462</t>
  </si>
  <si>
    <t>Otplata hartija od vrijednosti i kredita nerezidentima</t>
  </si>
  <si>
    <t>461-2</t>
  </si>
  <si>
    <t>Otplata hartija od vrijednosti i kredita rezidentima</t>
  </si>
  <si>
    <t>461-1</t>
  </si>
  <si>
    <t>Otplata duga</t>
  </si>
  <si>
    <t>461</t>
  </si>
  <si>
    <t>IV</t>
  </si>
  <si>
    <t>Pozajmice i krediti pojedincima</t>
  </si>
  <si>
    <t>451-3</t>
  </si>
  <si>
    <t>Pozajmice i krediti finansijskim institucijama</t>
  </si>
  <si>
    <t>451-2</t>
  </si>
  <si>
    <t>Pozajmice i krediti nefinansijskim institucijama</t>
  </si>
  <si>
    <t>451-1</t>
  </si>
  <si>
    <t>451</t>
  </si>
  <si>
    <t>III</t>
  </si>
  <si>
    <t>Ostali kapitalni izdaci</t>
  </si>
  <si>
    <t>441-9</t>
  </si>
  <si>
    <t>Investiciono održavanje</t>
  </si>
  <si>
    <t>441-6</t>
  </si>
  <si>
    <t>Izdaci za opremu</t>
  </si>
  <si>
    <t>441-5</t>
  </si>
  <si>
    <t>Izdaci za uređenje zemljišta</t>
  </si>
  <si>
    <t>441-4</t>
  </si>
  <si>
    <t>Izdaci za građevinske objekte</t>
  </si>
  <si>
    <t>441-3</t>
  </si>
  <si>
    <t>Izdaci za lokalnu infrastrukturu</t>
  </si>
  <si>
    <t>441-2</t>
  </si>
  <si>
    <t>Izdaci za infrastrukturu od opšteg značaja</t>
  </si>
  <si>
    <t>441-1</t>
  </si>
  <si>
    <t>441</t>
  </si>
  <si>
    <t>II</t>
  </si>
  <si>
    <t>Transferi javnim preduzećima</t>
  </si>
  <si>
    <t>432-6</t>
  </si>
  <si>
    <t>Transferi budžetu Države</t>
  </si>
  <si>
    <t>432-5</t>
  </si>
  <si>
    <t>Transferi opštinama</t>
  </si>
  <si>
    <t>432-4</t>
  </si>
  <si>
    <t>432</t>
  </si>
  <si>
    <t>Ostali transferi institucijama</t>
  </si>
  <si>
    <t>431-9</t>
  </si>
  <si>
    <t>Ostali transferi pojedincima</t>
  </si>
  <si>
    <t>431-8</t>
  </si>
  <si>
    <t>Transferi za lična primanja pripravnika</t>
  </si>
  <si>
    <t>431-7</t>
  </si>
  <si>
    <t>Transferi za jednokratne socijalne pomoći</t>
  </si>
  <si>
    <t>431-6</t>
  </si>
  <si>
    <t>Transferi političkim partijama , strankama i udruženjima</t>
  </si>
  <si>
    <t>431-5</t>
  </si>
  <si>
    <t>Transferi nevladinim organizacijama</t>
  </si>
  <si>
    <t>431-4</t>
  </si>
  <si>
    <t>Transferi institucijama kulture i sporta</t>
  </si>
  <si>
    <t>431-3</t>
  </si>
  <si>
    <t>Transferi obrazovanju</t>
  </si>
  <si>
    <t>431-2</t>
  </si>
  <si>
    <t>Transferi za zdravstvenu zaštitu</t>
  </si>
  <si>
    <t>431-1</t>
  </si>
  <si>
    <t>431</t>
  </si>
  <si>
    <t>43</t>
  </si>
  <si>
    <t>42</t>
  </si>
  <si>
    <t>Ostalo</t>
  </si>
  <si>
    <t>419-9</t>
  </si>
  <si>
    <t>419-8</t>
  </si>
  <si>
    <t>Komunalne naknade</t>
  </si>
  <si>
    <t>419-6</t>
  </si>
  <si>
    <t>Osiguranje</t>
  </si>
  <si>
    <t>419-4</t>
  </si>
  <si>
    <t>Izrada i održavanje softvera</t>
  </si>
  <si>
    <t>419-3</t>
  </si>
  <si>
    <t>Izdaci po osnovu troškova sudskih postupaka</t>
  </si>
  <si>
    <t>419-2</t>
  </si>
  <si>
    <t>Izdaci po osnovu isplate ugovora o djelu</t>
  </si>
  <si>
    <t>419-1</t>
  </si>
  <si>
    <t>419</t>
  </si>
  <si>
    <t>418</t>
  </si>
  <si>
    <t>Zakup zemljišta</t>
  </si>
  <si>
    <t>417-3</t>
  </si>
  <si>
    <t>Zakup opreme</t>
  </si>
  <si>
    <t>417-2</t>
  </si>
  <si>
    <t>Zakup objekata</t>
  </si>
  <si>
    <t>417-1</t>
  </si>
  <si>
    <t>417</t>
  </si>
  <si>
    <t>Kamate nerezidentima</t>
  </si>
  <si>
    <t>416-2</t>
  </si>
  <si>
    <t>Kamate rezidentima</t>
  </si>
  <si>
    <t>416-1</t>
  </si>
  <si>
    <t>416</t>
  </si>
  <si>
    <t>Tekuće održavanje opreme</t>
  </si>
  <si>
    <t>415-3</t>
  </si>
  <si>
    <t>Tekuće održavanje građevinskih objekata</t>
  </si>
  <si>
    <t>415-2</t>
  </si>
  <si>
    <t>Tekuće održavanje javne infrastrukture</t>
  </si>
  <si>
    <t>415-1</t>
  </si>
  <si>
    <t>415</t>
  </si>
  <si>
    <t>Ostale usluge</t>
  </si>
  <si>
    <t>414-9</t>
  </si>
  <si>
    <t>Usluge stručnog usavršavanja</t>
  </si>
  <si>
    <t>414-8</t>
  </si>
  <si>
    <t>Konsultantske usluge, projekti i studije</t>
  </si>
  <si>
    <t>414-7</t>
  </si>
  <si>
    <t>Advokatske, notarske i pravne usluge</t>
  </si>
  <si>
    <t>414-6</t>
  </si>
  <si>
    <t>Usluge prevoza</t>
  </si>
  <si>
    <t>414-5</t>
  </si>
  <si>
    <t>Bankarske usluge i negativne kursne razlike</t>
  </si>
  <si>
    <t>414-4</t>
  </si>
  <si>
    <t>Komunikacione usluge</t>
  </si>
  <si>
    <t>414-3</t>
  </si>
  <si>
    <t>Reprezentacija</t>
  </si>
  <si>
    <t>414-2</t>
  </si>
  <si>
    <t>Službena putovanja</t>
  </si>
  <si>
    <t>414-1</t>
  </si>
  <si>
    <t>414</t>
  </si>
  <si>
    <t>Ostali rashodi za materijal</t>
  </si>
  <si>
    <t>413-9</t>
  </si>
  <si>
    <t>Rashodi za gorivo</t>
  </si>
  <si>
    <t>413-5</t>
  </si>
  <si>
    <t>Rashodi za energiju</t>
  </si>
  <si>
    <t>413-4</t>
  </si>
  <si>
    <t>Materijal za posebne namjene</t>
  </si>
  <si>
    <t>413-3</t>
  </si>
  <si>
    <t>Materijal za zdravstvenu zaštitu</t>
  </si>
  <si>
    <t>413-2</t>
  </si>
  <si>
    <t>Administrativni materijal</t>
  </si>
  <si>
    <t>413-1</t>
  </si>
  <si>
    <t>413</t>
  </si>
  <si>
    <t>412-7</t>
  </si>
  <si>
    <t>Naknada skupštinskim poslanicima</t>
  </si>
  <si>
    <t>412-6</t>
  </si>
  <si>
    <t>Otpremnine</t>
  </si>
  <si>
    <t>412-5</t>
  </si>
  <si>
    <t>Jubilarne nagrade</t>
  </si>
  <si>
    <t>412-4</t>
  </si>
  <si>
    <t>Naknada za prevoz</t>
  </si>
  <si>
    <t>412-3</t>
  </si>
  <si>
    <t>Naknada za stanovanje i odvojeni život</t>
  </si>
  <si>
    <t>412-2</t>
  </si>
  <si>
    <t>Naknada za zimnicu</t>
  </si>
  <si>
    <t>412-1</t>
  </si>
  <si>
    <t>412</t>
  </si>
  <si>
    <t>Opštinski prirez</t>
  </si>
  <si>
    <t>411-5</t>
  </si>
  <si>
    <t>Doprinosi na teret poslodavca</t>
  </si>
  <si>
    <t>411-4</t>
  </si>
  <si>
    <t>Doprinosi na teret zaposlenog</t>
  </si>
  <si>
    <t>411-3</t>
  </si>
  <si>
    <t>Porez na zarade</t>
  </si>
  <si>
    <t>411-2</t>
  </si>
  <si>
    <t>Neto zarade</t>
  </si>
  <si>
    <t>411-1</t>
  </si>
  <si>
    <t>411</t>
  </si>
  <si>
    <t>Tekući izdaci</t>
  </si>
  <si>
    <t>41</t>
  </si>
  <si>
    <t>I</t>
  </si>
  <si>
    <t>% izvršenja godišnjeg budžeta</t>
  </si>
  <si>
    <t>Vrsta rashoda</t>
  </si>
  <si>
    <t>Redni broj</t>
  </si>
  <si>
    <t>OBRAZAC PIR</t>
  </si>
  <si>
    <t>OBRAZAC NEO</t>
  </si>
  <si>
    <t>Vrsta neizmirene obaveze</t>
  </si>
  <si>
    <t xml:space="preserve">Obaveze za tekuće rashode </t>
  </si>
  <si>
    <t>Obaveze za bruto zarade i doprinose na teret poslodavca</t>
  </si>
  <si>
    <t>Obaveze za ostala lična primanja</t>
  </si>
  <si>
    <t>Obaveze za ostale tekuće rashode</t>
  </si>
  <si>
    <t>Obaveze po transferima za socijalnu zaštitu</t>
  </si>
  <si>
    <t>Obaveze za transfere institucijama,pojedincima,NVO</t>
  </si>
  <si>
    <t>Obaveze za kapitalne izdatke</t>
  </si>
  <si>
    <t>Obaveze po pozajmicama i kreditima</t>
  </si>
  <si>
    <t>a)</t>
  </si>
  <si>
    <t>glavnica</t>
  </si>
  <si>
    <t>b)</t>
  </si>
  <si>
    <t>kamata</t>
  </si>
  <si>
    <t>VI</t>
  </si>
  <si>
    <t>Obaveze po osnovu otplate dugova</t>
  </si>
  <si>
    <t>VII</t>
  </si>
  <si>
    <t>Obaveze po osnovu reprogramiranog poreskog duga</t>
  </si>
  <si>
    <t>VIII</t>
  </si>
  <si>
    <t>Obaveze iz rezervi</t>
  </si>
  <si>
    <t>UKUPNE NEIZMIRENE OBAVEZE ( I+II+III+IV+V+VI+VII)</t>
  </si>
  <si>
    <t>Reprogramirani poreski dug</t>
  </si>
  <si>
    <t>ukupan iznos reprogramiranog poreskog duga</t>
  </si>
  <si>
    <t xml:space="preserve"> Opština Berane</t>
  </si>
  <si>
    <t>Preduzeća i ustanove čiji je osnivač Opština, za koje Opština vrši uplate po reprogramu</t>
  </si>
  <si>
    <t>mp</t>
  </si>
  <si>
    <t>Potpis ovlašćenog lica</t>
  </si>
  <si>
    <t>OBRAZAC BUZ</t>
  </si>
  <si>
    <t>Vrsta zaduženja</t>
  </si>
  <si>
    <t xml:space="preserve">Ugovoreni iznos sredstava </t>
  </si>
  <si>
    <t xml:space="preserve">Iznos povučenih sredstava </t>
  </si>
  <si>
    <t xml:space="preserve">Iznos otplaćenog duga po glavnici </t>
  </si>
  <si>
    <t xml:space="preserve">Stanje duga </t>
  </si>
  <si>
    <t>Domaći dug</t>
  </si>
  <si>
    <t xml:space="preserve">Krediti </t>
  </si>
  <si>
    <t>a</t>
  </si>
  <si>
    <t>Kratkoročni (glavnica)</t>
  </si>
  <si>
    <t>b</t>
  </si>
  <si>
    <t>Dugoročni (glavnica)</t>
  </si>
  <si>
    <t>Obveznice</t>
  </si>
  <si>
    <t xml:space="preserve"> </t>
  </si>
  <si>
    <t>Inostrani dug</t>
  </si>
  <si>
    <t>Krediti</t>
  </si>
  <si>
    <t xml:space="preserve">     UKUPNO (I+II)</t>
  </si>
  <si>
    <t>Domaće garancije</t>
  </si>
  <si>
    <t>Inostrane garancije</t>
  </si>
  <si>
    <t>UKUPNO IZDATE GARANCIJE (III+IV)</t>
  </si>
  <si>
    <t>Ostale pozajmice</t>
  </si>
  <si>
    <t>povučeni iznos</t>
  </si>
  <si>
    <t>iznos otplaćenog duga</t>
  </si>
  <si>
    <t>stanje duga</t>
  </si>
  <si>
    <t>Pozajmice iz Egalizacionog Fonda</t>
  </si>
  <si>
    <t>Pozajmice iz Fonda za podršku opštinama za predfinansiranje donatorskih projekata</t>
  </si>
  <si>
    <t xml:space="preserve">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</si>
  <si>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</si>
  <si>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Naziv institucije</t>
  </si>
  <si>
    <t>Broj radnika:</t>
  </si>
  <si>
    <t>Opština Berane</t>
  </si>
  <si>
    <t>JU Centar za kulturu</t>
  </si>
  <si>
    <t>JU Polimski muzej</t>
  </si>
  <si>
    <t>DOO Sportski centar</t>
  </si>
  <si>
    <t>DOO Agencija za izgradnju i razvoj Berane</t>
  </si>
  <si>
    <t>Turistička organizacija Berane</t>
  </si>
  <si>
    <t xml:space="preserve">DOO Lokalni javni emiter Radio Berane </t>
  </si>
  <si>
    <t>DOO Benergo</t>
  </si>
  <si>
    <t>DOO Regionalni biznis centar</t>
  </si>
  <si>
    <t>DOO Komunalno Berane</t>
  </si>
  <si>
    <t>DOO Vodovod i kanalizacija Berane</t>
  </si>
  <si>
    <t xml:space="preserve">DOO Parking servis </t>
  </si>
  <si>
    <t>JU Dnevni centar za djecu i omladinu sa smetnjama i teškoćama u razvoju</t>
  </si>
  <si>
    <t>Opštinska organizacija crvenog krsta Berane</t>
  </si>
  <si>
    <t>Stanje neizmirenih obaveza javnih preduzeća i ustanova na 31.03.2024. god.</t>
  </si>
  <si>
    <t>Stanje neizmirenih obaveza opštine na 31.03.2024. god.</t>
  </si>
  <si>
    <t>dospjeli iznos reprogramiranog poreskog duga na kraju I kvartala 2024. godine</t>
  </si>
  <si>
    <t>plaćeni iznos reprogramiranog poreskog duga  na kraju I kvartala 2024. godine</t>
  </si>
  <si>
    <t>dospjeli neplaćeni iznos reprogramiranog porskog duga na kraju I kvartala 2024. godine</t>
  </si>
  <si>
    <t>Iznos duga opštine Berane po osnovu ostalih pozajmica na kraju I kvartala 2024. godine</t>
  </si>
  <si>
    <t>Iznos zaduženja opštine na kraju I kvartala 2024. god.</t>
  </si>
  <si>
    <t>Iznos zaduženja javnih preduzeća na kraju I kvartala 2024. god.</t>
  </si>
  <si>
    <t>Broj zaposlenih Opštine Berane, javnih ustanova i preduzeća čiji je osnivač Opština na dan 31.03.2024. godine</t>
  </si>
  <si>
    <t>Izvršenje u periodu od 01.03. do 31.03.2024. godine</t>
  </si>
  <si>
    <t>Izvršeno u periodu od 01.01. do 31.03.2024. godine</t>
  </si>
  <si>
    <t>Izvršenje u periodu od 01.01.-31.03.2024. godine</t>
  </si>
  <si>
    <t>Ostvareno u periodu od 01.03. do 31.03.2024. godine</t>
  </si>
  <si>
    <t>Ostvareno u periodu od 01.01. do 31.03.2024.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</si>
</sst>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Te\x\t"/>
    <numFmt numFmtId="165" formatCode="#,##0.00\ &quot;€&quot;"/>
    <numFmt numFmtId="166" formatCode="0.000000000000"/>
    <numFmt numFmtId="167" formatCode="#,##0.000000000000"/>
    <numFmt numFmtId="168" formatCode="0.00000000000"/>
    <numFmt numFmtId="169" formatCode="#,##0.00000"/>
  </numFmts>
  <fonts count="30" x14ac:knownFonts="1">
    <font>
      <sz val="11"/>
      <name val="Calibri"/>
    </font>
    <font>
      <sz val="11"/>
      <color theme="1"/>
      <name val="Calibri"/>
      <family val="2"/>
      <scheme val="minor"/>
    </font>
    <font>
      <sz val="8"/>
      <name val="Cambria"/>
      <family val="1"/>
      <charset val="238"/>
    </font>
    <font>
      <b/>
      <sz val="8"/>
      <name val="Cambria"/>
      <family val="1"/>
    </font>
    <font>
      <sz val="8"/>
      <name val="Cambria"/>
      <family val="1"/>
    </font>
    <font>
      <b/>
      <sz val="9"/>
      <color theme="1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9"/>
      <name val="Cambria"/>
      <family val="1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sz val="10"/>
      <color indexed="8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indexed="8"/>
      <name val="Calibri"/>
      <family val="2"/>
    </font>
    <font>
      <b/>
      <sz val="11"/>
      <name val="Cambria"/>
      <family val="1"/>
    </font>
    <font>
      <sz val="9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name val="Cambri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9" fillId="0" borderId="0"/>
    <xf numFmtId="0" fontId="26" fillId="0" borderId="0">
      <alignment vertical="top"/>
    </xf>
    <xf numFmtId="0" fontId="27" fillId="0" borderId="0"/>
    <xf numFmtId="0" fontId="28" fillId="0" borderId="0">
      <alignment vertical="top"/>
    </xf>
  </cellStyleXfs>
  <cellXfs count="251">
    <xf numFmtId="0" fontId="0" fillId="0" borderId="0" xfId="0"/>
    <xf numFmtId="0" fontId="2" fillId="0" borderId="0" xfId="0" applyFont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164" fontId="4" fillId="0" borderId="2" xfId="0" applyNumberFormat="1" applyFont="1" applyBorder="1" applyAlignment="1">
      <alignment horizontal="left" vertical="center" wrapText="1"/>
    </xf>
    <xf numFmtId="49" fontId="4" fillId="0" borderId="0" xfId="0" applyNumberFormat="1" applyFont="1"/>
    <xf numFmtId="49" fontId="8" fillId="0" borderId="0" xfId="0" applyNumberFormat="1" applyFont="1"/>
    <xf numFmtId="0" fontId="3" fillId="0" borderId="0" xfId="0" applyFont="1"/>
    <xf numFmtId="164" fontId="3" fillId="0" borderId="8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" fontId="3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0" fontId="10" fillId="0" borderId="0" xfId="0" applyFont="1"/>
    <xf numFmtId="0" fontId="11" fillId="0" borderId="0" xfId="1" applyFont="1"/>
    <xf numFmtId="0" fontId="12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/>
    </xf>
    <xf numFmtId="4" fontId="12" fillId="0" borderId="0" xfId="1" applyNumberFormat="1" applyFont="1"/>
    <xf numFmtId="16" fontId="16" fillId="0" borderId="7" xfId="1" applyNumberFormat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1" fillId="0" borderId="30" xfId="1" applyBorder="1"/>
    <xf numFmtId="4" fontId="0" fillId="0" borderId="0" xfId="0" applyNumberFormat="1"/>
    <xf numFmtId="4" fontId="9" fillId="0" borderId="0" xfId="0" applyNumberFormat="1" applyFont="1"/>
    <xf numFmtId="168" fontId="4" fillId="0" borderId="0" xfId="0" applyNumberFormat="1" applyFont="1"/>
    <xf numFmtId="4" fontId="10" fillId="0" borderId="0" xfId="0" applyNumberFormat="1" applyFont="1"/>
    <xf numFmtId="169" fontId="10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1" fillId="0" borderId="2" xfId="1" applyBorder="1"/>
    <xf numFmtId="0" fontId="1" fillId="0" borderId="2" xfId="1" applyBorder="1" applyAlignment="1">
      <alignment wrapText="1"/>
    </xf>
    <xf numFmtId="0" fontId="9" fillId="0" borderId="4" xfId="1" applyFont="1" applyBorder="1"/>
    <xf numFmtId="0" fontId="9" fillId="0" borderId="5" xfId="1" applyFont="1" applyBorder="1"/>
    <xf numFmtId="0" fontId="1" fillId="0" borderId="8" xfId="1" applyBorder="1"/>
    <xf numFmtId="0" fontId="9" fillId="0" borderId="9" xfId="1" applyFont="1" applyBorder="1"/>
    <xf numFmtId="0" fontId="9" fillId="0" borderId="3" xfId="1" applyFont="1" applyBorder="1"/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165" fontId="18" fillId="0" borderId="0" xfId="1" applyNumberFormat="1" applyFont="1" applyAlignment="1">
      <alignment horizontal="center" vertical="center"/>
    </xf>
    <xf numFmtId="165" fontId="0" fillId="0" borderId="0" xfId="0" applyNumberFormat="1"/>
    <xf numFmtId="4" fontId="27" fillId="0" borderId="0" xfId="0" applyNumberFormat="1" applyFont="1"/>
    <xf numFmtId="165" fontId="10" fillId="0" borderId="0" xfId="0" applyNumberFormat="1" applyFont="1"/>
    <xf numFmtId="0" fontId="29" fillId="0" borderId="0" xfId="0" applyFont="1"/>
    <xf numFmtId="164" fontId="29" fillId="0" borderId="7" xfId="0" applyNumberFormat="1" applyFont="1" applyBorder="1" applyAlignment="1">
      <alignment horizontal="right" vertical="center" wrapText="1"/>
    </xf>
    <xf numFmtId="164" fontId="29" fillId="0" borderId="2" xfId="0" applyNumberFormat="1" applyFont="1" applyBorder="1" applyAlignment="1">
      <alignment horizontal="left" vertical="center" wrapText="1"/>
    </xf>
    <xf numFmtId="4" fontId="29" fillId="0" borderId="0" xfId="0" applyNumberFormat="1" applyFont="1"/>
    <xf numFmtId="4" fontId="2" fillId="0" borderId="6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9" fontId="29" fillId="0" borderId="0" xfId="0" applyNumberFormat="1" applyFont="1"/>
    <xf numFmtId="49" fontId="29" fillId="0" borderId="2" xfId="0" applyNumberFormat="1" applyFont="1" applyBorder="1"/>
    <xf numFmtId="49" fontId="29" fillId="0" borderId="2" xfId="0" applyNumberFormat="1" applyFont="1" applyBorder="1" applyAlignment="1">
      <alignment horizontal="right" vertical="center" wrapText="1"/>
    </xf>
    <xf numFmtId="166" fontId="29" fillId="0" borderId="0" xfId="0" applyNumberFormat="1" applyFont="1"/>
    <xf numFmtId="2" fontId="29" fillId="0" borderId="0" xfId="0" applyNumberFormat="1" applyFont="1"/>
    <xf numFmtId="167" fontId="29" fillId="0" borderId="0" xfId="0" applyNumberFormat="1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/>
    </xf>
    <xf numFmtId="17" fontId="29" fillId="0" borderId="0" xfId="0" applyNumberFormat="1" applyFont="1"/>
    <xf numFmtId="4" fontId="3" fillId="0" borderId="2" xfId="0" applyNumberFormat="1" applyFont="1" applyBorder="1" applyAlignment="1">
      <alignment horizontal="right" vertical="center" wrapText="1"/>
    </xf>
    <xf numFmtId="4" fontId="29" fillId="0" borderId="2" xfId="0" applyNumberFormat="1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4" fontId="29" fillId="0" borderId="2" xfId="0" applyNumberFormat="1" applyFont="1" applyBorder="1" applyAlignment="1">
      <alignment horizontal="right" vertical="center" wrapText="1"/>
    </xf>
    <xf numFmtId="4" fontId="4" fillId="0" borderId="20" xfId="0" applyNumberFormat="1" applyFont="1" applyBorder="1"/>
    <xf numFmtId="4" fontId="29" fillId="0" borderId="20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29" fillId="0" borderId="20" xfId="0" applyNumberFormat="1" applyFont="1" applyBorder="1"/>
    <xf numFmtId="4" fontId="3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6" fillId="0" borderId="2" xfId="0" applyFont="1" applyBorder="1" applyAlignment="1">
      <alignment horizontal="left" vertical="justify" wrapText="1"/>
    </xf>
    <xf numFmtId="0" fontId="5" fillId="0" borderId="2" xfId="0" applyFont="1" applyBorder="1"/>
    <xf numFmtId="165" fontId="17" fillId="0" borderId="2" xfId="1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center" vertical="center"/>
    </xf>
    <xf numFmtId="165" fontId="18" fillId="0" borderId="6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30" xfId="1" applyBorder="1" applyAlignment="1">
      <alignment horizontal="center"/>
    </xf>
    <xf numFmtId="0" fontId="8" fillId="0" borderId="35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/>
    </xf>
    <xf numFmtId="0" fontId="8" fillId="0" borderId="40" xfId="2" applyFont="1" applyBorder="1"/>
    <xf numFmtId="165" fontId="8" fillId="0" borderId="41" xfId="2" applyNumberFormat="1" applyFont="1" applyBorder="1"/>
    <xf numFmtId="165" fontId="8" fillId="0" borderId="42" xfId="2" applyNumberFormat="1" applyFont="1" applyBorder="1"/>
    <xf numFmtId="165" fontId="8" fillId="0" borderId="43" xfId="2" applyNumberFormat="1" applyFont="1" applyBorder="1"/>
    <xf numFmtId="0" fontId="8" fillId="0" borderId="22" xfId="2" applyFont="1" applyBorder="1" applyAlignment="1">
      <alignment horizontal="right"/>
    </xf>
    <xf numFmtId="0" fontId="8" fillId="0" borderId="20" xfId="2" applyFont="1" applyBorder="1"/>
    <xf numFmtId="165" fontId="8" fillId="0" borderId="2" xfId="2" applyNumberFormat="1" applyFont="1" applyBorder="1"/>
    <xf numFmtId="165" fontId="8" fillId="0" borderId="7" xfId="2" applyNumberFormat="1" applyFont="1" applyBorder="1"/>
    <xf numFmtId="165" fontId="8" fillId="0" borderId="23" xfId="2" applyNumberFormat="1" applyFont="1" applyBorder="1"/>
    <xf numFmtId="0" fontId="21" fillId="0" borderId="22" xfId="2" applyFont="1" applyBorder="1" applyAlignment="1">
      <alignment horizontal="right"/>
    </xf>
    <xf numFmtId="0" fontId="21" fillId="0" borderId="20" xfId="2" applyFont="1" applyBorder="1"/>
    <xf numFmtId="165" fontId="21" fillId="0" borderId="2" xfId="2" applyNumberFormat="1" applyFont="1" applyBorder="1"/>
    <xf numFmtId="165" fontId="21" fillId="0" borderId="7" xfId="2" applyNumberFormat="1" applyFont="1" applyBorder="1"/>
    <xf numFmtId="165" fontId="21" fillId="0" borderId="6" xfId="2" applyNumberFormat="1" applyFont="1" applyBorder="1"/>
    <xf numFmtId="165" fontId="8" fillId="0" borderId="6" xfId="2" applyNumberFormat="1" applyFont="1" applyBorder="1"/>
    <xf numFmtId="0" fontId="8" fillId="0" borderId="22" xfId="2" applyFont="1" applyBorder="1" applyAlignment="1">
      <alignment horizontal="center"/>
    </xf>
    <xf numFmtId="165" fontId="8" fillId="0" borderId="46" xfId="2" applyNumberFormat="1" applyFont="1" applyBorder="1"/>
    <xf numFmtId="165" fontId="8" fillId="0" borderId="47" xfId="2" applyNumberFormat="1" applyFont="1" applyBorder="1"/>
    <xf numFmtId="165" fontId="8" fillId="0" borderId="48" xfId="2" applyNumberFormat="1" applyFont="1" applyBorder="1"/>
    <xf numFmtId="165" fontId="8" fillId="0" borderId="49" xfId="2" applyNumberFormat="1" applyFont="1" applyBorder="1"/>
    <xf numFmtId="165" fontId="21" fillId="0" borderId="41" xfId="2" applyNumberFormat="1" applyFont="1" applyBorder="1"/>
    <xf numFmtId="165" fontId="21" fillId="0" borderId="42" xfId="2" applyNumberFormat="1" applyFont="1" applyBorder="1"/>
    <xf numFmtId="165" fontId="21" fillId="0" borderId="50" xfId="2" applyNumberFormat="1" applyFont="1" applyBorder="1"/>
    <xf numFmtId="0" fontId="8" fillId="0" borderId="26" xfId="2" applyFont="1" applyBorder="1" applyAlignment="1">
      <alignment horizontal="center"/>
    </xf>
    <xf numFmtId="0" fontId="8" fillId="0" borderId="24" xfId="2" applyFont="1" applyBorder="1"/>
    <xf numFmtId="165" fontId="8" fillId="0" borderId="9" xfId="2" applyNumberFormat="1" applyFont="1" applyBorder="1"/>
    <xf numFmtId="165" fontId="21" fillId="0" borderId="8" xfId="2" applyNumberFormat="1" applyFont="1" applyBorder="1"/>
    <xf numFmtId="165" fontId="21" fillId="0" borderId="9" xfId="2" applyNumberFormat="1" applyFont="1" applyBorder="1"/>
    <xf numFmtId="165" fontId="21" fillId="0" borderId="10" xfId="2" applyNumberFormat="1" applyFont="1" applyBorder="1"/>
    <xf numFmtId="165" fontId="8" fillId="0" borderId="53" xfId="2" applyNumberFormat="1" applyFont="1" applyBorder="1"/>
    <xf numFmtId="165" fontId="8" fillId="0" borderId="54" xfId="2" applyNumberFormat="1" applyFont="1" applyBorder="1"/>
    <xf numFmtId="165" fontId="8" fillId="0" borderId="55" xfId="2" applyNumberFormat="1" applyFont="1" applyBorder="1"/>
    <xf numFmtId="0" fontId="19" fillId="0" borderId="0" xfId="2"/>
    <xf numFmtId="0" fontId="22" fillId="0" borderId="0" xfId="2" applyFont="1" applyAlignment="1">
      <alignment vertical="center"/>
    </xf>
    <xf numFmtId="0" fontId="23" fillId="0" borderId="0" xfId="2" applyFont="1"/>
    <xf numFmtId="4" fontId="23" fillId="0" borderId="0" xfId="2" applyNumberFormat="1" applyFont="1"/>
    <xf numFmtId="0" fontId="7" fillId="0" borderId="59" xfId="2" applyFont="1" applyBorder="1" applyAlignment="1">
      <alignment horizontal="left"/>
    </xf>
    <xf numFmtId="0" fontId="7" fillId="0" borderId="60" xfId="2" applyFont="1" applyBorder="1" applyAlignment="1">
      <alignment horizontal="left"/>
    </xf>
    <xf numFmtId="4" fontId="22" fillId="0" borderId="0" xfId="2" applyNumberFormat="1" applyFont="1"/>
    <xf numFmtId="0" fontId="1" fillId="0" borderId="6" xfId="1" applyBorder="1" applyAlignment="1">
      <alignment vertical="center"/>
    </xf>
    <xf numFmtId="0" fontId="9" fillId="0" borderId="10" xfId="1" applyFont="1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64" xfId="0" applyNumberFormat="1" applyFont="1" applyBorder="1" applyAlignment="1">
      <alignment horizontal="center" vertical="center" wrapText="1"/>
    </xf>
    <xf numFmtId="164" fontId="3" fillId="0" borderId="6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0" xfId="1" applyAlignment="1">
      <alignment horizontal="center"/>
    </xf>
    <xf numFmtId="0" fontId="17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65" fontId="17" fillId="0" borderId="2" xfId="1" applyNumberFormat="1" applyFont="1" applyBorder="1" applyAlignment="1">
      <alignment horizontal="center" vertical="center" wrapText="1"/>
    </xf>
    <xf numFmtId="165" fontId="18" fillId="0" borderId="69" xfId="1" applyNumberFormat="1" applyFont="1" applyBorder="1" applyAlignment="1">
      <alignment horizontal="center" vertical="center"/>
    </xf>
    <xf numFmtId="165" fontId="18" fillId="0" borderId="70" xfId="1" applyNumberFormat="1" applyFont="1" applyBorder="1" applyAlignment="1">
      <alignment horizontal="center" vertical="center"/>
    </xf>
    <xf numFmtId="165" fontId="18" fillId="0" borderId="28" xfId="1" applyNumberFormat="1" applyFont="1" applyBorder="1" applyAlignment="1">
      <alignment horizontal="center" vertical="center"/>
    </xf>
    <xf numFmtId="165" fontId="18" fillId="0" borderId="29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right" vertical="center"/>
    </xf>
    <xf numFmtId="165" fontId="15" fillId="0" borderId="13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5" fillId="0" borderId="2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165" fontId="15" fillId="0" borderId="22" xfId="1" applyNumberFormat="1" applyFont="1" applyBorder="1" applyAlignment="1">
      <alignment horizontal="right" vertical="center"/>
    </xf>
    <xf numFmtId="165" fontId="15" fillId="0" borderId="23" xfId="1" applyNumberFormat="1" applyFont="1" applyBorder="1" applyAlignment="1">
      <alignment horizontal="right" vertical="center"/>
    </xf>
    <xf numFmtId="165" fontId="15" fillId="0" borderId="22" xfId="1" applyNumberFormat="1" applyFont="1" applyBorder="1" applyAlignment="1">
      <alignment horizontal="right"/>
    </xf>
    <xf numFmtId="165" fontId="15" fillId="0" borderId="23" xfId="1" applyNumberFormat="1" applyFont="1" applyBorder="1" applyAlignment="1">
      <alignment horizontal="right"/>
    </xf>
    <xf numFmtId="0" fontId="15" fillId="0" borderId="24" xfId="1" applyFont="1" applyBorder="1" applyAlignment="1">
      <alignment horizontal="left"/>
    </xf>
    <xf numFmtId="0" fontId="15" fillId="0" borderId="25" xfId="1" applyFont="1" applyBorder="1" applyAlignment="1">
      <alignment horizontal="left"/>
    </xf>
    <xf numFmtId="165" fontId="15" fillId="0" borderId="26" xfId="1" applyNumberFormat="1" applyFont="1" applyBorder="1" applyAlignment="1">
      <alignment horizontal="right" vertical="center"/>
    </xf>
    <xf numFmtId="165" fontId="15" fillId="0" borderId="27" xfId="1" applyNumberFormat="1" applyFont="1" applyBorder="1" applyAlignment="1">
      <alignment horizontal="right" vertical="center"/>
    </xf>
    <xf numFmtId="165" fontId="15" fillId="0" borderId="26" xfId="1" applyNumberFormat="1" applyFont="1" applyBorder="1" applyAlignment="1">
      <alignment horizontal="right"/>
    </xf>
    <xf numFmtId="165" fontId="15" fillId="0" borderId="27" xfId="1" applyNumberFormat="1" applyFont="1" applyBorder="1" applyAlignment="1">
      <alignment horizontal="right"/>
    </xf>
    <xf numFmtId="0" fontId="15" fillId="0" borderId="20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165" fontId="16" fillId="0" borderId="22" xfId="1" applyNumberFormat="1" applyFont="1" applyBorder="1" applyAlignment="1">
      <alignment horizontal="right" vertical="center"/>
    </xf>
    <xf numFmtId="165" fontId="16" fillId="0" borderId="23" xfId="1" applyNumberFormat="1" applyFont="1" applyBorder="1" applyAlignment="1">
      <alignment horizontal="right" vertical="center"/>
    </xf>
    <xf numFmtId="165" fontId="16" fillId="0" borderId="22" xfId="1" applyNumberFormat="1" applyFont="1" applyBorder="1" applyAlignment="1">
      <alignment horizontal="right"/>
    </xf>
    <xf numFmtId="165" fontId="16" fillId="0" borderId="23" xfId="1" applyNumberFormat="1" applyFont="1" applyBorder="1" applyAlignment="1">
      <alignment horizontal="right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0" xfId="1" applyFont="1" applyBorder="1" applyAlignment="1">
      <alignment vertical="center" wrapText="1"/>
    </xf>
    <xf numFmtId="0" fontId="16" fillId="0" borderId="21" xfId="1" applyFont="1" applyBorder="1" applyAlignment="1">
      <alignment vertical="center" wrapText="1"/>
    </xf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" fillId="0" borderId="62" xfId="1" applyBorder="1" applyAlignment="1">
      <alignment horizontal="center"/>
    </xf>
    <xf numFmtId="4" fontId="7" fillId="0" borderId="61" xfId="2" applyNumberFormat="1" applyFont="1" applyBorder="1" applyAlignment="1">
      <alignment horizontal="center"/>
    </xf>
    <xf numFmtId="4" fontId="7" fillId="0" borderId="60" xfId="2" applyNumberFormat="1" applyFont="1" applyBorder="1" applyAlignment="1">
      <alignment horizontal="center"/>
    </xf>
    <xf numFmtId="4" fontId="7" fillId="0" borderId="62" xfId="2" applyNumberFormat="1" applyFont="1" applyBorder="1" applyAlignment="1">
      <alignment horizontal="center"/>
    </xf>
    <xf numFmtId="4" fontId="7" fillId="0" borderId="63" xfId="2" applyNumberFormat="1" applyFont="1" applyBorder="1" applyAlignment="1">
      <alignment horizontal="center"/>
    </xf>
    <xf numFmtId="0" fontId="6" fillId="0" borderId="11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165" fontId="6" fillId="0" borderId="11" xfId="2" applyNumberFormat="1" applyFont="1" applyBorder="1" applyAlignment="1">
      <alignment horizontal="center"/>
    </xf>
    <xf numFmtId="165" fontId="6" fillId="0" borderId="13" xfId="2" applyNumberFormat="1" applyFont="1" applyBorder="1" applyAlignment="1">
      <alignment horizontal="center"/>
    </xf>
    <xf numFmtId="0" fontId="7" fillId="0" borderId="22" xfId="2" applyFont="1" applyBorder="1" applyAlignment="1">
      <alignment horizontal="left"/>
    </xf>
    <xf numFmtId="0" fontId="7" fillId="0" borderId="58" xfId="2" applyFont="1" applyBorder="1" applyAlignment="1">
      <alignment horizontal="left"/>
    </xf>
    <xf numFmtId="4" fontId="7" fillId="0" borderId="20" xfId="2" applyNumberFormat="1" applyFont="1" applyBorder="1" applyAlignment="1">
      <alignment horizontal="center"/>
    </xf>
    <xf numFmtId="4" fontId="7" fillId="0" borderId="58" xfId="2" applyNumberFormat="1" applyFont="1" applyBorder="1" applyAlignment="1">
      <alignment horizontal="center"/>
    </xf>
    <xf numFmtId="4" fontId="7" fillId="0" borderId="21" xfId="2" applyNumberFormat="1" applyFont="1" applyBorder="1" applyAlignment="1">
      <alignment horizontal="center"/>
    </xf>
    <xf numFmtId="4" fontId="7" fillId="0" borderId="23" xfId="2" applyNumberFormat="1" applyFont="1" applyBorder="1" applyAlignment="1">
      <alignment horizontal="center"/>
    </xf>
    <xf numFmtId="0" fontId="7" fillId="0" borderId="22" xfId="2" applyFont="1" applyBorder="1" applyAlignment="1">
      <alignment horizontal="left" wrapText="1"/>
    </xf>
    <xf numFmtId="0" fontId="7" fillId="0" borderId="58" xfId="2" applyFont="1" applyBorder="1" applyAlignment="1">
      <alignment horizontal="left" wrapText="1"/>
    </xf>
    <xf numFmtId="0" fontId="8" fillId="0" borderId="44" xfId="2" applyFont="1" applyBorder="1" applyAlignment="1">
      <alignment horizontal="left"/>
    </xf>
    <xf numFmtId="0" fontId="8" fillId="0" borderId="45" xfId="2" applyFont="1" applyBorder="1" applyAlignment="1">
      <alignment horizontal="left"/>
    </xf>
    <xf numFmtId="0" fontId="8" fillId="0" borderId="51" xfId="2" applyFont="1" applyBorder="1" applyAlignment="1">
      <alignment horizontal="center"/>
    </xf>
    <xf numFmtId="0" fontId="8" fillId="0" borderId="52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39" xfId="2" applyFont="1" applyBorder="1" applyAlignment="1">
      <alignment horizontal="left"/>
    </xf>
    <xf numFmtId="0" fontId="7" fillId="0" borderId="56" xfId="2" applyFont="1" applyBorder="1" applyAlignment="1">
      <alignment horizontal="left"/>
    </xf>
    <xf numFmtId="0" fontId="7" fillId="0" borderId="40" xfId="2" applyFont="1" applyBorder="1" applyAlignment="1">
      <alignment horizontal="center"/>
    </xf>
    <xf numFmtId="0" fontId="7" fillId="0" borderId="56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57" xfId="2" applyFont="1" applyBorder="1" applyAlignment="1">
      <alignment horizontal="center"/>
    </xf>
    <xf numFmtId="0" fontId="20" fillId="0" borderId="11" xfId="2" applyFont="1" applyBorder="1" applyAlignment="1">
      <alignment horizontal="center"/>
    </xf>
    <xf numFmtId="0" fontId="20" fillId="0" borderId="12" xfId="2" applyFont="1" applyBorder="1" applyAlignment="1">
      <alignment horizontal="center"/>
    </xf>
    <xf numFmtId="0" fontId="20" fillId="0" borderId="13" xfId="2" applyFont="1" applyBorder="1" applyAlignment="1">
      <alignment horizontal="center"/>
    </xf>
    <xf numFmtId="0" fontId="8" fillId="0" borderId="3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49" fontId="8" fillId="0" borderId="16" xfId="2" applyNumberFormat="1" applyFont="1" applyBorder="1" applyAlignment="1">
      <alignment horizontal="center" vertical="center" wrapText="1"/>
    </xf>
    <xf numFmtId="49" fontId="8" fillId="0" borderId="17" xfId="2" applyNumberFormat="1" applyFont="1" applyBorder="1" applyAlignment="1">
      <alignment horizontal="center" vertical="center" wrapText="1"/>
    </xf>
    <xf numFmtId="49" fontId="8" fillId="0" borderId="19" xfId="2" applyNumberFormat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wrapText="1"/>
    </xf>
    <xf numFmtId="0" fontId="9" fillId="0" borderId="66" xfId="1" applyFont="1" applyBorder="1" applyAlignment="1">
      <alignment horizontal="center" wrapText="1"/>
    </xf>
    <xf numFmtId="0" fontId="9" fillId="0" borderId="15" xfId="1" applyFont="1" applyBorder="1" applyAlignment="1">
      <alignment horizontal="center" wrapText="1"/>
    </xf>
    <xf numFmtId="0" fontId="9" fillId="0" borderId="51" xfId="1" applyFont="1" applyBorder="1" applyAlignment="1">
      <alignment horizontal="center" wrapText="1"/>
    </xf>
    <xf numFmtId="0" fontId="9" fillId="0" borderId="67" xfId="1" applyFont="1" applyBorder="1" applyAlignment="1">
      <alignment horizontal="center" wrapText="1"/>
    </xf>
    <xf numFmtId="0" fontId="9" fillId="0" borderId="68" xfId="1" applyFont="1" applyBorder="1" applyAlignment="1">
      <alignment horizontal="center" wrapText="1"/>
    </xf>
  </cellXfs>
  <cellStyles count="6">
    <cellStyle name="Normal" xfId="0" builtinId="0"/>
    <cellStyle name="Normal 2" xfId="1"/>
    <cellStyle name="Normal 2 2" xfId="3"/>
    <cellStyle name="Normal 2 2 2" xfId="5"/>
    <cellStyle name="Normal 3" xfId="4"/>
    <cellStyle name="Normal_buz final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C6" sqref="C6:F58"/>
    </sheetView>
  </sheetViews>
  <sheetFormatPr defaultColWidth="9.140625" defaultRowHeight="10.5" x14ac:dyDescent="0.15"/>
  <cols>
    <col min="1" max="1" width="9" style="9" customWidth="1"/>
    <col min="2" max="2" width="38.28515625" style="1" customWidth="1"/>
    <col min="3" max="3" width="12.28515625" style="1" customWidth="1"/>
    <col min="4" max="4" width="12.5703125" style="1" customWidth="1"/>
    <col min="5" max="5" width="12.140625" style="1" customWidth="1"/>
    <col min="6" max="6" width="9.140625" style="7" customWidth="1"/>
    <col min="7" max="7" width="9.140625" style="1" customWidth="1"/>
    <col min="8" max="16384" width="9.140625" style="1"/>
  </cols>
  <sheetData>
    <row r="1" spans="1:7" ht="11.25" thickBot="1" x14ac:dyDescent="0.2">
      <c r="A1" s="63"/>
      <c r="B1" s="55"/>
      <c r="C1" s="55"/>
      <c r="D1" s="55"/>
      <c r="E1" s="55"/>
      <c r="G1" s="55"/>
    </row>
    <row r="2" spans="1:7" ht="17.25" customHeight="1" thickBot="1" x14ac:dyDescent="0.2">
      <c r="A2" s="63"/>
      <c r="B2" s="55"/>
      <c r="C2" s="55"/>
      <c r="D2" s="55"/>
      <c r="E2" s="144" t="s">
        <v>0</v>
      </c>
      <c r="F2" s="144" t="s">
        <v>0</v>
      </c>
      <c r="G2" s="55"/>
    </row>
    <row r="3" spans="1:7" ht="11.25" thickBot="1" x14ac:dyDescent="0.2">
      <c r="A3" s="63"/>
      <c r="B3" s="55"/>
      <c r="C3" s="55"/>
      <c r="D3" s="55"/>
      <c r="E3" s="55"/>
      <c r="G3" s="55"/>
    </row>
    <row r="4" spans="1:7" ht="24.75" customHeight="1" x14ac:dyDescent="0.15">
      <c r="A4" s="145" t="s">
        <v>1</v>
      </c>
      <c r="B4" s="146" t="s">
        <v>1</v>
      </c>
      <c r="C4" s="146" t="s">
        <v>1</v>
      </c>
      <c r="D4" s="146" t="s">
        <v>1</v>
      </c>
      <c r="E4" s="146" t="s">
        <v>1</v>
      </c>
      <c r="F4" s="147" t="s">
        <v>1</v>
      </c>
      <c r="G4" s="55"/>
    </row>
    <row r="5" spans="1:7" ht="55.5" customHeight="1" x14ac:dyDescent="0.15">
      <c r="A5" s="64"/>
      <c r="B5" s="2" t="s">
        <v>2</v>
      </c>
      <c r="C5" s="2" t="s">
        <v>3</v>
      </c>
      <c r="D5" s="2" t="s">
        <v>391</v>
      </c>
      <c r="E5" s="2" t="s">
        <v>392</v>
      </c>
      <c r="F5" s="2" t="s">
        <v>4</v>
      </c>
      <c r="G5" s="55"/>
    </row>
    <row r="6" spans="1:7" ht="13.5" customHeight="1" x14ac:dyDescent="0.15">
      <c r="A6" s="38" t="s">
        <v>5</v>
      </c>
      <c r="B6" s="3" t="s">
        <v>6</v>
      </c>
      <c r="C6" s="72">
        <f>SUM(C7,C12,C16,C32)</f>
        <v>5306000</v>
      </c>
      <c r="D6" s="72">
        <f t="shared" ref="D6:E6" si="0">SUM(D7,D12,D16,D32)</f>
        <v>530070.11</v>
      </c>
      <c r="E6" s="72">
        <f t="shared" si="0"/>
        <v>1273050.1100000001</v>
      </c>
      <c r="F6" s="72">
        <f>E6/C6*100</f>
        <v>23.992651903505468</v>
      </c>
      <c r="G6" s="55"/>
    </row>
    <row r="7" spans="1:7" ht="10.5" customHeight="1" x14ac:dyDescent="0.15">
      <c r="A7" s="38" t="s">
        <v>7</v>
      </c>
      <c r="B7" s="3" t="s">
        <v>8</v>
      </c>
      <c r="C7" s="72">
        <f>SUM(C8:C11)</f>
        <v>4122000</v>
      </c>
      <c r="D7" s="72">
        <f t="shared" ref="D7:E7" si="1">SUM(D8:D11)</f>
        <v>417577.17</v>
      </c>
      <c r="E7" s="72">
        <f t="shared" si="1"/>
        <v>1043904.11</v>
      </c>
      <c r="F7" s="72">
        <f t="shared" ref="F7:F54" si="2">E7/C7*100</f>
        <v>25.325184619116932</v>
      </c>
      <c r="G7" s="55"/>
    </row>
    <row r="8" spans="1:7" x14ac:dyDescent="0.15">
      <c r="A8" s="65" t="s">
        <v>9</v>
      </c>
      <c r="B8" s="10" t="s">
        <v>10</v>
      </c>
      <c r="C8" s="73">
        <v>3202000</v>
      </c>
      <c r="D8" s="82">
        <v>339415.62</v>
      </c>
      <c r="E8" s="74">
        <v>789754.75</v>
      </c>
      <c r="F8" s="83">
        <f t="shared" si="2"/>
        <v>24.664420674578388</v>
      </c>
      <c r="G8" s="55"/>
    </row>
    <row r="9" spans="1:7" x14ac:dyDescent="0.15">
      <c r="A9" s="65" t="s">
        <v>11</v>
      </c>
      <c r="B9" s="57" t="s">
        <v>12</v>
      </c>
      <c r="C9" s="73">
        <v>550000</v>
      </c>
      <c r="D9" s="82">
        <v>44961.000000000015</v>
      </c>
      <c r="E9" s="74">
        <v>172693.42</v>
      </c>
      <c r="F9" s="83">
        <f t="shared" si="2"/>
        <v>31.398803636363638</v>
      </c>
      <c r="G9" s="55"/>
    </row>
    <row r="10" spans="1:7" x14ac:dyDescent="0.15">
      <c r="A10" s="65" t="s">
        <v>13</v>
      </c>
      <c r="B10" s="57" t="s">
        <v>14</v>
      </c>
      <c r="C10" s="73">
        <v>120000</v>
      </c>
      <c r="D10" s="82">
        <v>9993.36</v>
      </c>
      <c r="E10" s="74">
        <v>18590.45</v>
      </c>
      <c r="F10" s="83">
        <f t="shared" si="2"/>
        <v>15.492041666666667</v>
      </c>
      <c r="G10" s="55"/>
    </row>
    <row r="11" spans="1:7" x14ac:dyDescent="0.15">
      <c r="A11" s="65" t="s">
        <v>15</v>
      </c>
      <c r="B11" s="57" t="s">
        <v>16</v>
      </c>
      <c r="C11" s="73">
        <v>250000</v>
      </c>
      <c r="D11" s="82">
        <v>23207.189999999995</v>
      </c>
      <c r="E11" s="74">
        <v>62865.49</v>
      </c>
      <c r="F11" s="83">
        <f t="shared" si="2"/>
        <v>25.146196</v>
      </c>
      <c r="G11" s="55"/>
    </row>
    <row r="12" spans="1:7" x14ac:dyDescent="0.15">
      <c r="A12" s="38" t="s">
        <v>17</v>
      </c>
      <c r="B12" s="3" t="s">
        <v>18</v>
      </c>
      <c r="C12" s="72">
        <f>SUM(C13:C15)</f>
        <v>77000</v>
      </c>
      <c r="D12" s="72">
        <f t="shared" ref="D12:E12" si="3">SUM(D13:D15)</f>
        <v>5143.1399999999994</v>
      </c>
      <c r="E12" s="72">
        <f t="shared" si="3"/>
        <v>16082.97</v>
      </c>
      <c r="F12" s="72">
        <f>E12/C12*100</f>
        <v>20.886974025974027</v>
      </c>
      <c r="G12" s="55"/>
    </row>
    <row r="13" spans="1:7" x14ac:dyDescent="0.15">
      <c r="A13" s="65" t="s">
        <v>19</v>
      </c>
      <c r="B13" s="57" t="s">
        <v>20</v>
      </c>
      <c r="C13" s="73">
        <v>22000</v>
      </c>
      <c r="D13" s="84">
        <v>1527.5</v>
      </c>
      <c r="E13" s="73">
        <v>3943</v>
      </c>
      <c r="F13" s="83">
        <f t="shared" si="2"/>
        <v>17.922727272727272</v>
      </c>
      <c r="G13" s="55"/>
    </row>
    <row r="14" spans="1:7" x14ac:dyDescent="0.15">
      <c r="A14" s="65" t="s">
        <v>21</v>
      </c>
      <c r="B14" s="57" t="s">
        <v>22</v>
      </c>
      <c r="C14" s="73">
        <v>55000</v>
      </c>
      <c r="D14" s="84">
        <v>3615.6399999999994</v>
      </c>
      <c r="E14" s="73">
        <v>12139.97</v>
      </c>
      <c r="F14" s="83">
        <f t="shared" si="2"/>
        <v>22.072672727272728</v>
      </c>
      <c r="G14" s="55"/>
    </row>
    <row r="15" spans="1:7" x14ac:dyDescent="0.15">
      <c r="A15" s="65" t="s">
        <v>23</v>
      </c>
      <c r="B15" s="57" t="s">
        <v>24</v>
      </c>
      <c r="C15" s="76">
        <v>0</v>
      </c>
      <c r="D15" s="73">
        <v>0</v>
      </c>
      <c r="E15" s="73">
        <v>0</v>
      </c>
      <c r="F15" s="83">
        <v>0</v>
      </c>
      <c r="G15" s="55"/>
    </row>
    <row r="16" spans="1:7" x14ac:dyDescent="0.15">
      <c r="A16" s="38" t="s">
        <v>25</v>
      </c>
      <c r="B16" s="3" t="s">
        <v>26</v>
      </c>
      <c r="C16" s="72">
        <f>SUM(C17,C22,C27,C29:C31)</f>
        <v>884000</v>
      </c>
      <c r="D16" s="72">
        <f>SUM(D17,D22,D27,D29:D31)</f>
        <v>82649.62</v>
      </c>
      <c r="E16" s="72">
        <f t="shared" ref="E16" si="4">SUM(E17,E22,E27,E29:E31)</f>
        <v>152087.99</v>
      </c>
      <c r="F16" s="72">
        <f t="shared" si="2"/>
        <v>17.204523755656105</v>
      </c>
      <c r="G16" s="55"/>
    </row>
    <row r="17" spans="1:7" x14ac:dyDescent="0.15">
      <c r="A17" s="39" t="s">
        <v>27</v>
      </c>
      <c r="B17" s="10" t="s">
        <v>28</v>
      </c>
      <c r="C17" s="83">
        <f t="shared" ref="C17:E17" si="5">SUM(C18:C21)</f>
        <v>203000</v>
      </c>
      <c r="D17" s="83">
        <v>31734.059999999998</v>
      </c>
      <c r="E17" s="83">
        <f t="shared" si="5"/>
        <v>60875.14</v>
      </c>
      <c r="F17" s="83">
        <f t="shared" si="2"/>
        <v>29.987753694581283</v>
      </c>
      <c r="G17" s="55"/>
    </row>
    <row r="18" spans="1:7" x14ac:dyDescent="0.15">
      <c r="A18" s="65" t="s">
        <v>29</v>
      </c>
      <c r="B18" s="57" t="s">
        <v>30</v>
      </c>
      <c r="C18" s="73">
        <v>200000</v>
      </c>
      <c r="D18" s="74">
        <v>31734.06</v>
      </c>
      <c r="E18" s="73">
        <v>60385.14</v>
      </c>
      <c r="F18" s="83">
        <f t="shared" si="2"/>
        <v>30.192570000000003</v>
      </c>
      <c r="G18" s="58"/>
    </row>
    <row r="19" spans="1:7" x14ac:dyDescent="0.15">
      <c r="A19" s="65" t="s">
        <v>31</v>
      </c>
      <c r="B19" s="57" t="s">
        <v>32</v>
      </c>
      <c r="C19" s="73">
        <v>1000</v>
      </c>
      <c r="D19" s="74">
        <v>0</v>
      </c>
      <c r="E19" s="73">
        <v>0</v>
      </c>
      <c r="F19" s="83">
        <f t="shared" si="2"/>
        <v>0</v>
      </c>
      <c r="G19" s="55"/>
    </row>
    <row r="20" spans="1:7" x14ac:dyDescent="0.15">
      <c r="A20" s="65" t="s">
        <v>33</v>
      </c>
      <c r="B20" s="57" t="s">
        <v>34</v>
      </c>
      <c r="C20" s="73">
        <v>2000</v>
      </c>
      <c r="D20" s="74">
        <v>0</v>
      </c>
      <c r="E20" s="73">
        <v>490</v>
      </c>
      <c r="F20" s="83">
        <f t="shared" si="2"/>
        <v>24.5</v>
      </c>
      <c r="G20" s="58"/>
    </row>
    <row r="21" spans="1:7" x14ac:dyDescent="0.15">
      <c r="A21" s="65" t="s">
        <v>35</v>
      </c>
      <c r="B21" s="57" t="s">
        <v>36</v>
      </c>
      <c r="C21" s="73">
        <v>0</v>
      </c>
      <c r="D21" s="74">
        <v>0</v>
      </c>
      <c r="E21" s="73">
        <v>0</v>
      </c>
      <c r="F21" s="83">
        <v>0</v>
      </c>
      <c r="G21" s="55"/>
    </row>
    <row r="22" spans="1:7" x14ac:dyDescent="0.15">
      <c r="A22" s="39" t="s">
        <v>37</v>
      </c>
      <c r="B22" s="10" t="s">
        <v>38</v>
      </c>
      <c r="C22" s="83">
        <f>SUM(C23:C25)</f>
        <v>502000</v>
      </c>
      <c r="D22" s="83">
        <f t="shared" ref="D22:E22" si="6">SUM(D23:D25)</f>
        <v>12113.64</v>
      </c>
      <c r="E22" s="83">
        <f t="shared" si="6"/>
        <v>36675.03</v>
      </c>
      <c r="F22" s="83">
        <f t="shared" si="2"/>
        <v>7.3057828685258963</v>
      </c>
      <c r="G22" s="55"/>
    </row>
    <row r="23" spans="1:7" x14ac:dyDescent="0.15">
      <c r="A23" s="65" t="s">
        <v>39</v>
      </c>
      <c r="B23" s="57" t="s">
        <v>40</v>
      </c>
      <c r="C23" s="73">
        <v>500000</v>
      </c>
      <c r="D23" s="73">
        <v>12113.64</v>
      </c>
      <c r="E23" s="73">
        <v>36675.03</v>
      </c>
      <c r="F23" s="83">
        <f t="shared" si="2"/>
        <v>7.3350059999999999</v>
      </c>
      <c r="G23" s="58"/>
    </row>
    <row r="24" spans="1:7" x14ac:dyDescent="0.15">
      <c r="A24" s="65" t="s">
        <v>41</v>
      </c>
      <c r="B24" s="57" t="s">
        <v>42</v>
      </c>
      <c r="C24" s="73">
        <v>1000</v>
      </c>
      <c r="D24" s="74">
        <v>0</v>
      </c>
      <c r="E24" s="74">
        <v>0</v>
      </c>
      <c r="F24" s="83">
        <f t="shared" si="2"/>
        <v>0</v>
      </c>
      <c r="G24" s="55"/>
    </row>
    <row r="25" spans="1:7" x14ac:dyDescent="0.15">
      <c r="A25" s="65" t="s">
        <v>43</v>
      </c>
      <c r="B25" s="57" t="s">
        <v>44</v>
      </c>
      <c r="C25" s="73">
        <v>1000</v>
      </c>
      <c r="D25" s="74">
        <v>0</v>
      </c>
      <c r="E25" s="74">
        <v>0</v>
      </c>
      <c r="F25" s="83">
        <f t="shared" si="2"/>
        <v>0</v>
      </c>
      <c r="G25" s="55"/>
    </row>
    <row r="26" spans="1:7" x14ac:dyDescent="0.15">
      <c r="A26" s="65">
        <v>71425</v>
      </c>
      <c r="B26" s="10" t="s">
        <v>101</v>
      </c>
      <c r="C26" s="73">
        <v>0</v>
      </c>
      <c r="D26" s="74">
        <v>0</v>
      </c>
      <c r="E26" s="74">
        <v>0</v>
      </c>
      <c r="F26" s="83">
        <v>0</v>
      </c>
      <c r="G26" s="55"/>
    </row>
    <row r="27" spans="1:7" ht="12.75" customHeight="1" x14ac:dyDescent="0.15">
      <c r="A27" s="39" t="s">
        <v>45</v>
      </c>
      <c r="B27" s="10" t="s">
        <v>46</v>
      </c>
      <c r="C27" s="83">
        <v>60000</v>
      </c>
      <c r="D27" s="74">
        <v>2685.5400000000009</v>
      </c>
      <c r="E27" s="74">
        <v>10988.95</v>
      </c>
      <c r="F27" s="83">
        <f t="shared" si="2"/>
        <v>18.314916666666665</v>
      </c>
      <c r="G27" s="55"/>
    </row>
    <row r="28" spans="1:7" x14ac:dyDescent="0.15">
      <c r="A28" s="39" t="s">
        <v>102</v>
      </c>
      <c r="B28" s="10" t="s">
        <v>103</v>
      </c>
      <c r="C28" s="76">
        <v>0</v>
      </c>
      <c r="D28" s="74">
        <v>0</v>
      </c>
      <c r="E28" s="74">
        <v>0</v>
      </c>
      <c r="F28" s="83">
        <v>0</v>
      </c>
      <c r="G28" s="66"/>
    </row>
    <row r="29" spans="1:7" x14ac:dyDescent="0.15">
      <c r="A29" s="39" t="s">
        <v>47</v>
      </c>
      <c r="B29" s="10" t="s">
        <v>48</v>
      </c>
      <c r="C29" s="83">
        <v>0</v>
      </c>
      <c r="D29" s="74">
        <v>0</v>
      </c>
      <c r="E29" s="74">
        <v>0</v>
      </c>
      <c r="F29" s="83">
        <v>0</v>
      </c>
      <c r="G29" s="55"/>
    </row>
    <row r="30" spans="1:7" x14ac:dyDescent="0.15">
      <c r="A30" s="39" t="s">
        <v>49</v>
      </c>
      <c r="B30" s="10" t="s">
        <v>50</v>
      </c>
      <c r="C30" s="73">
        <v>117000</v>
      </c>
      <c r="D30" s="74">
        <v>36116.380000000005</v>
      </c>
      <c r="E30" s="74">
        <v>43548.87</v>
      </c>
      <c r="F30" s="83">
        <f t="shared" si="2"/>
        <v>37.221256410256416</v>
      </c>
      <c r="G30" s="55"/>
    </row>
    <row r="31" spans="1:7" x14ac:dyDescent="0.15">
      <c r="A31" s="39" t="s">
        <v>51</v>
      </c>
      <c r="B31" s="10" t="s">
        <v>52</v>
      </c>
      <c r="C31" s="73">
        <v>2000</v>
      </c>
      <c r="D31" s="74">
        <v>0</v>
      </c>
      <c r="E31" s="74">
        <v>0</v>
      </c>
      <c r="F31" s="83">
        <f t="shared" si="2"/>
        <v>0</v>
      </c>
      <c r="G31" s="55"/>
    </row>
    <row r="32" spans="1:7" x14ac:dyDescent="0.15">
      <c r="A32" s="38" t="s">
        <v>53</v>
      </c>
      <c r="B32" s="3" t="s">
        <v>54</v>
      </c>
      <c r="C32" s="72">
        <f>SUM(C33:C36)</f>
        <v>223000</v>
      </c>
      <c r="D32" s="72">
        <f t="shared" ref="D32:E32" si="7">SUM(D33:D36)</f>
        <v>24700.18</v>
      </c>
      <c r="E32" s="72">
        <f t="shared" si="7"/>
        <v>60975.040000000008</v>
      </c>
      <c r="F32" s="72">
        <f>E32/C32*100</f>
        <v>27.343067264573996</v>
      </c>
      <c r="G32" s="55"/>
    </row>
    <row r="33" spans="1:7" ht="21" x14ac:dyDescent="0.15">
      <c r="A33" s="65" t="s">
        <v>55</v>
      </c>
      <c r="B33" s="57" t="s">
        <v>56</v>
      </c>
      <c r="C33" s="73">
        <v>100000</v>
      </c>
      <c r="D33" s="73">
        <v>20485.760000000002</v>
      </c>
      <c r="E33" s="73">
        <v>43868.62</v>
      </c>
      <c r="F33" s="83">
        <f t="shared" si="2"/>
        <v>43.86862</v>
      </c>
      <c r="G33" s="55"/>
    </row>
    <row r="34" spans="1:7" x14ac:dyDescent="0.15">
      <c r="A34" s="65" t="s">
        <v>57</v>
      </c>
      <c r="B34" s="57" t="s">
        <v>58</v>
      </c>
      <c r="C34" s="73">
        <v>3000</v>
      </c>
      <c r="D34" s="73">
        <v>652.09</v>
      </c>
      <c r="E34" s="73">
        <v>732.57</v>
      </c>
      <c r="F34" s="83">
        <f t="shared" si="2"/>
        <v>24.419</v>
      </c>
      <c r="G34" s="55"/>
    </row>
    <row r="35" spans="1:7" ht="21" x14ac:dyDescent="0.15">
      <c r="A35" s="65" t="s">
        <v>59</v>
      </c>
      <c r="B35" s="57" t="s">
        <v>60</v>
      </c>
      <c r="C35" s="73">
        <v>20000</v>
      </c>
      <c r="D35" s="73">
        <v>2976.3999999999996</v>
      </c>
      <c r="E35" s="73">
        <v>6020.9</v>
      </c>
      <c r="F35" s="83">
        <f t="shared" si="2"/>
        <v>30.104500000000002</v>
      </c>
      <c r="G35" s="55"/>
    </row>
    <row r="36" spans="1:7" x14ac:dyDescent="0.15">
      <c r="A36" s="65" t="s">
        <v>61</v>
      </c>
      <c r="B36" s="57" t="s">
        <v>54</v>
      </c>
      <c r="C36" s="73">
        <v>100000</v>
      </c>
      <c r="D36" s="73">
        <v>585.93000000000029</v>
      </c>
      <c r="E36" s="73">
        <v>10352.950000000001</v>
      </c>
      <c r="F36" s="83">
        <f t="shared" si="2"/>
        <v>10.352950000000002</v>
      </c>
      <c r="G36" s="55"/>
    </row>
    <row r="37" spans="1:7" ht="12" customHeight="1" x14ac:dyDescent="0.15">
      <c r="A37" s="38" t="s">
        <v>62</v>
      </c>
      <c r="B37" s="3" t="s">
        <v>63</v>
      </c>
      <c r="C37" s="72">
        <f>SUM(C40+C38)</f>
        <v>2010000</v>
      </c>
      <c r="D37" s="72">
        <f t="shared" ref="D37:E37" si="8">SUM(D40+D38)</f>
        <v>100102.09999999999</v>
      </c>
      <c r="E37" s="72">
        <f t="shared" si="8"/>
        <v>104842.48</v>
      </c>
      <c r="F37" s="72">
        <f t="shared" si="2"/>
        <v>5.2160437810945277</v>
      </c>
      <c r="G37" s="55"/>
    </row>
    <row r="38" spans="1:7" x14ac:dyDescent="0.15">
      <c r="A38" s="65" t="s">
        <v>64</v>
      </c>
      <c r="B38" s="57" t="s">
        <v>65</v>
      </c>
      <c r="C38" s="83">
        <f>SUM(C39)</f>
        <v>2010000</v>
      </c>
      <c r="D38" s="83">
        <f>SUM(D39)</f>
        <v>100102.09999999999</v>
      </c>
      <c r="E38" s="83">
        <f>SUM(E39)</f>
        <v>104842.48</v>
      </c>
      <c r="F38" s="83">
        <f t="shared" si="2"/>
        <v>5.2160437810945277</v>
      </c>
      <c r="G38" s="55"/>
    </row>
    <row r="39" spans="1:7" x14ac:dyDescent="0.15">
      <c r="A39" s="65" t="s">
        <v>66</v>
      </c>
      <c r="B39" s="57" t="s">
        <v>67</v>
      </c>
      <c r="C39" s="76">
        <v>2010000</v>
      </c>
      <c r="D39" s="74">
        <v>100102.09999999999</v>
      </c>
      <c r="E39" s="74">
        <v>104842.48</v>
      </c>
      <c r="F39" s="83">
        <f t="shared" si="2"/>
        <v>5.2160437810945277</v>
      </c>
      <c r="G39" s="55"/>
    </row>
    <row r="40" spans="1:7" x14ac:dyDescent="0.15">
      <c r="A40" s="65" t="s">
        <v>68</v>
      </c>
      <c r="B40" s="57" t="s">
        <v>69</v>
      </c>
      <c r="C40" s="83">
        <v>0</v>
      </c>
      <c r="D40" s="83">
        <v>0</v>
      </c>
      <c r="E40" s="76">
        <v>0</v>
      </c>
      <c r="F40" s="83">
        <v>0</v>
      </c>
      <c r="G40" s="55"/>
    </row>
    <row r="41" spans="1:7" ht="21" x14ac:dyDescent="0.15">
      <c r="A41" s="38" t="s">
        <v>70</v>
      </c>
      <c r="B41" s="3" t="s">
        <v>71</v>
      </c>
      <c r="C41" s="72">
        <f>SUM(C42:C43)</f>
        <v>1334000</v>
      </c>
      <c r="D41" s="72">
        <f t="shared" ref="D41:E41" si="9">SUM(D42:D43)</f>
        <v>0</v>
      </c>
      <c r="E41" s="72">
        <f t="shared" si="9"/>
        <v>1157385.67</v>
      </c>
      <c r="F41" s="72">
        <f t="shared" si="2"/>
        <v>86.760544977511231</v>
      </c>
      <c r="G41" s="55"/>
    </row>
    <row r="42" spans="1:7" x14ac:dyDescent="0.15">
      <c r="A42" s="65" t="s">
        <v>72</v>
      </c>
      <c r="B42" s="57" t="s">
        <v>73</v>
      </c>
      <c r="C42" s="83">
        <v>34000</v>
      </c>
      <c r="D42" s="73">
        <v>0</v>
      </c>
      <c r="E42" s="76">
        <v>0</v>
      </c>
      <c r="F42" s="83">
        <f t="shared" si="2"/>
        <v>0</v>
      </c>
      <c r="G42" s="55"/>
    </row>
    <row r="43" spans="1:7" x14ac:dyDescent="0.15">
      <c r="A43" s="65" t="s">
        <v>74</v>
      </c>
      <c r="B43" s="57" t="s">
        <v>75</v>
      </c>
      <c r="C43" s="83">
        <v>1300000</v>
      </c>
      <c r="D43" s="73">
        <v>0</v>
      </c>
      <c r="E43" s="73">
        <v>1157385.67</v>
      </c>
      <c r="F43" s="83">
        <f t="shared" si="2"/>
        <v>89.029666923076917</v>
      </c>
      <c r="G43" s="55"/>
    </row>
    <row r="44" spans="1:7" x14ac:dyDescent="0.15">
      <c r="A44" s="38" t="s">
        <v>76</v>
      </c>
      <c r="B44" s="3" t="s">
        <v>77</v>
      </c>
      <c r="C44" s="72">
        <f>SUM(C45,C48)</f>
        <v>4300000</v>
      </c>
      <c r="D44" s="72">
        <f>SUM(D45,D48)</f>
        <v>1016447.08</v>
      </c>
      <c r="E44" s="72">
        <f>SUM(E45,E48)</f>
        <v>1488838.42</v>
      </c>
      <c r="F44" s="72">
        <f t="shared" si="2"/>
        <v>34.624149302325577</v>
      </c>
      <c r="G44" s="55"/>
    </row>
    <row r="45" spans="1:7" x14ac:dyDescent="0.15">
      <c r="A45" s="40" t="s">
        <v>78</v>
      </c>
      <c r="B45" s="3" t="s">
        <v>79</v>
      </c>
      <c r="C45" s="72">
        <f>SUM(C46:C47)</f>
        <v>400000</v>
      </c>
      <c r="D45" s="72">
        <f>+D46+D47</f>
        <v>0</v>
      </c>
      <c r="E45" s="72">
        <f>+E46+E47</f>
        <v>0</v>
      </c>
      <c r="F45" s="83">
        <f t="shared" si="2"/>
        <v>0</v>
      </c>
      <c r="G45" s="55"/>
    </row>
    <row r="46" spans="1:7" x14ac:dyDescent="0.15">
      <c r="A46" s="65" t="s">
        <v>80</v>
      </c>
      <c r="B46" s="57" t="s">
        <v>81</v>
      </c>
      <c r="C46" s="83">
        <v>100000</v>
      </c>
      <c r="D46" s="73">
        <v>0</v>
      </c>
      <c r="E46" s="73">
        <v>0</v>
      </c>
      <c r="F46" s="83">
        <f t="shared" si="2"/>
        <v>0</v>
      </c>
      <c r="G46" s="55"/>
    </row>
    <row r="47" spans="1:7" x14ac:dyDescent="0.15">
      <c r="A47" s="65" t="s">
        <v>82</v>
      </c>
      <c r="B47" s="57" t="s">
        <v>83</v>
      </c>
      <c r="C47" s="76">
        <v>300000</v>
      </c>
      <c r="D47" s="73">
        <v>0</v>
      </c>
      <c r="E47" s="73">
        <v>0</v>
      </c>
      <c r="F47" s="83">
        <f t="shared" si="2"/>
        <v>0</v>
      </c>
      <c r="G47" s="55"/>
    </row>
    <row r="48" spans="1:7" x14ac:dyDescent="0.15">
      <c r="A48" s="40" t="s">
        <v>84</v>
      </c>
      <c r="B48" s="3" t="s">
        <v>85</v>
      </c>
      <c r="C48" s="72">
        <f>SUM(C49:C51)</f>
        <v>3900000</v>
      </c>
      <c r="D48" s="72">
        <f t="shared" ref="D48:E48" si="10">SUM(D49:D51)</f>
        <v>1016447.08</v>
      </c>
      <c r="E48" s="72">
        <f t="shared" si="10"/>
        <v>1488838.42</v>
      </c>
      <c r="F48" s="72">
        <f t="shared" si="2"/>
        <v>38.175344102564104</v>
      </c>
      <c r="G48" s="55"/>
    </row>
    <row r="49" spans="1:7" x14ac:dyDescent="0.15">
      <c r="A49" s="65" t="s">
        <v>86</v>
      </c>
      <c r="B49" s="57" t="s">
        <v>87</v>
      </c>
      <c r="C49" s="76">
        <v>400000</v>
      </c>
      <c r="D49" s="73">
        <v>167069.25</v>
      </c>
      <c r="E49" s="73">
        <v>167069.25</v>
      </c>
      <c r="F49" s="83">
        <f t="shared" si="2"/>
        <v>41.767312499999996</v>
      </c>
      <c r="G49" s="55"/>
    </row>
    <row r="50" spans="1:7" x14ac:dyDescent="0.15">
      <c r="A50" s="65" t="s">
        <v>88</v>
      </c>
      <c r="B50" s="57" t="s">
        <v>89</v>
      </c>
      <c r="C50" s="76">
        <v>20000</v>
      </c>
      <c r="D50" s="73">
        <v>33349.910000000003</v>
      </c>
      <c r="E50" s="73">
        <v>33349.910000000003</v>
      </c>
      <c r="F50" s="83">
        <f t="shared" si="2"/>
        <v>166.74955000000003</v>
      </c>
      <c r="G50" s="55"/>
    </row>
    <row r="51" spans="1:7" x14ac:dyDescent="0.15">
      <c r="A51" s="65" t="s">
        <v>90</v>
      </c>
      <c r="B51" s="57" t="s">
        <v>91</v>
      </c>
      <c r="C51" s="76">
        <v>3480000</v>
      </c>
      <c r="D51" s="73">
        <v>816027.91999999993</v>
      </c>
      <c r="E51" s="73">
        <v>1288419.26</v>
      </c>
      <c r="F51" s="83">
        <f t="shared" si="2"/>
        <v>37.023541954022988</v>
      </c>
      <c r="G51" s="55"/>
    </row>
    <row r="52" spans="1:7" x14ac:dyDescent="0.15">
      <c r="A52" s="38" t="s">
        <v>92</v>
      </c>
      <c r="B52" s="3" t="s">
        <v>93</v>
      </c>
      <c r="C52" s="72">
        <f>SUM(C53)</f>
        <v>200000</v>
      </c>
      <c r="D52" s="72">
        <v>0</v>
      </c>
      <c r="E52" s="72">
        <f t="shared" ref="E52" si="11">SUM(E53)</f>
        <v>0</v>
      </c>
      <c r="F52" s="72">
        <f t="shared" si="2"/>
        <v>0</v>
      </c>
      <c r="G52" s="55"/>
    </row>
    <row r="53" spans="1:7" x14ac:dyDescent="0.15">
      <c r="A53" s="65" t="s">
        <v>94</v>
      </c>
      <c r="B53" s="57" t="s">
        <v>93</v>
      </c>
      <c r="C53" s="83">
        <f>SUM(C54+C57)</f>
        <v>200000</v>
      </c>
      <c r="D53" s="83">
        <v>0</v>
      </c>
      <c r="E53" s="76">
        <v>0</v>
      </c>
      <c r="F53" s="83">
        <f t="shared" si="2"/>
        <v>0</v>
      </c>
      <c r="G53" s="55"/>
    </row>
    <row r="54" spans="1:7" x14ac:dyDescent="0.15">
      <c r="A54" s="65" t="s">
        <v>95</v>
      </c>
      <c r="B54" s="57" t="s">
        <v>96</v>
      </c>
      <c r="C54" s="76">
        <f>SUM(C55:C56)</f>
        <v>200000</v>
      </c>
      <c r="D54" s="83">
        <v>0</v>
      </c>
      <c r="E54" s="76">
        <v>0</v>
      </c>
      <c r="F54" s="83">
        <f t="shared" si="2"/>
        <v>0</v>
      </c>
      <c r="G54" s="55"/>
    </row>
    <row r="55" spans="1:7" x14ac:dyDescent="0.15">
      <c r="A55" s="39" t="s">
        <v>104</v>
      </c>
      <c r="B55" s="10" t="s">
        <v>106</v>
      </c>
      <c r="C55" s="76">
        <v>200000</v>
      </c>
      <c r="D55" s="83">
        <v>0</v>
      </c>
      <c r="E55" s="76">
        <v>0</v>
      </c>
      <c r="F55" s="83">
        <v>0</v>
      </c>
      <c r="G55" s="55"/>
    </row>
    <row r="56" spans="1:7" x14ac:dyDescent="0.15">
      <c r="A56" s="39" t="s">
        <v>105</v>
      </c>
      <c r="B56" s="10" t="s">
        <v>107</v>
      </c>
      <c r="C56" s="76">
        <v>0</v>
      </c>
      <c r="D56" s="83">
        <v>0</v>
      </c>
      <c r="E56" s="76">
        <v>0</v>
      </c>
      <c r="F56" s="83">
        <v>0</v>
      </c>
      <c r="G56" s="55"/>
    </row>
    <row r="57" spans="1:7" x14ac:dyDescent="0.15">
      <c r="A57" s="65" t="s">
        <v>97</v>
      </c>
      <c r="B57" s="57" t="s">
        <v>98</v>
      </c>
      <c r="C57" s="76">
        <v>0</v>
      </c>
      <c r="D57" s="83">
        <v>0</v>
      </c>
      <c r="E57" s="76">
        <v>0</v>
      </c>
      <c r="F57" s="83">
        <v>0</v>
      </c>
      <c r="G57" s="55"/>
    </row>
    <row r="58" spans="1:7" ht="15.75" customHeight="1" x14ac:dyDescent="0.15">
      <c r="A58" s="38" t="s">
        <v>99</v>
      </c>
      <c r="B58" s="3" t="s">
        <v>100</v>
      </c>
      <c r="C58" s="72">
        <f>SUM(C6,C37,C41,C44,C52)</f>
        <v>13150000</v>
      </c>
      <c r="D58" s="72">
        <f>SUM(D6,D37,D41,D44,D52)</f>
        <v>1646619.29</v>
      </c>
      <c r="E58" s="72">
        <f t="shared" ref="E58" si="12">SUM(E6,E37,E41,E44,E52)</f>
        <v>4024116.6799999997</v>
      </c>
      <c r="F58" s="72">
        <f>E58/C58*100</f>
        <v>30.601647756653989</v>
      </c>
      <c r="G58" s="55"/>
    </row>
    <row r="59" spans="1:7" x14ac:dyDescent="0.15">
      <c r="A59" s="63"/>
      <c r="B59" s="55"/>
      <c r="C59" s="55"/>
      <c r="D59" s="55"/>
      <c r="E59" s="55"/>
      <c r="G59" s="55"/>
    </row>
    <row r="60" spans="1:7" x14ac:dyDescent="0.15">
      <c r="A60" s="63"/>
      <c r="B60" s="55"/>
      <c r="C60" s="55"/>
      <c r="D60" s="67"/>
      <c r="E60" s="67"/>
      <c r="G60" s="55"/>
    </row>
    <row r="61" spans="1:7" x14ac:dyDescent="0.15">
      <c r="A61" s="63"/>
      <c r="B61" s="55"/>
      <c r="C61" s="58"/>
      <c r="D61" s="67"/>
      <c r="E61" s="68"/>
      <c r="G61" s="55"/>
    </row>
    <row r="62" spans="1:7" x14ac:dyDescent="0.15">
      <c r="A62" s="63"/>
      <c r="B62" s="55"/>
      <c r="C62" s="55"/>
      <c r="D62" s="67"/>
      <c r="E62" s="58"/>
      <c r="F62" s="18"/>
      <c r="G62" s="55"/>
    </row>
    <row r="63" spans="1:7" x14ac:dyDescent="0.15">
      <c r="A63" s="63"/>
      <c r="B63" s="55"/>
      <c r="C63" s="55"/>
      <c r="D63" s="67"/>
      <c r="E63" s="58"/>
      <c r="G63" s="55"/>
    </row>
    <row r="64" spans="1:7" x14ac:dyDescent="0.15">
      <c r="A64" s="63"/>
      <c r="B64" s="55"/>
      <c r="C64" s="55"/>
      <c r="D64" s="55"/>
      <c r="E64" s="55"/>
      <c r="G64" s="55"/>
    </row>
    <row r="65" spans="1:7" x14ac:dyDescent="0.15">
      <c r="A65" s="63"/>
      <c r="B65" s="55"/>
      <c r="C65" s="55"/>
      <c r="D65" s="55"/>
      <c r="E65" s="55"/>
      <c r="F65" s="18"/>
      <c r="G65" s="55"/>
    </row>
    <row r="66" spans="1:7" x14ac:dyDescent="0.15">
      <c r="A66" s="63"/>
      <c r="B66" s="55"/>
      <c r="C66" s="55"/>
      <c r="D66" s="55"/>
      <c r="E66" s="55"/>
      <c r="G66" s="55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zoomScaleNormal="100" workbookViewId="0">
      <selection activeCell="H92" sqref="H92"/>
    </sheetView>
  </sheetViews>
  <sheetFormatPr defaultColWidth="9.140625" defaultRowHeight="10.5" x14ac:dyDescent="0.15"/>
  <cols>
    <col min="1" max="1" width="9" style="1" customWidth="1"/>
    <col min="2" max="2" width="36" style="1" customWidth="1"/>
    <col min="3" max="3" width="12.140625" style="1" customWidth="1"/>
    <col min="4" max="4" width="11.5703125" style="1" customWidth="1"/>
    <col min="5" max="5" width="16" style="1" customWidth="1"/>
    <col min="6" max="6" width="8.42578125" style="1" customWidth="1"/>
    <col min="7" max="16384" width="9.140625" style="1"/>
  </cols>
  <sheetData>
    <row r="1" spans="1:8" ht="11.25" thickBot="1" x14ac:dyDescent="0.2">
      <c r="A1" s="55"/>
      <c r="B1" s="55"/>
      <c r="C1" s="55"/>
      <c r="D1" s="55"/>
      <c r="E1" s="55"/>
      <c r="F1" s="55"/>
      <c r="G1" s="55"/>
      <c r="H1" s="55"/>
    </row>
    <row r="2" spans="1:8" ht="18.75" customHeight="1" thickBot="1" x14ac:dyDescent="0.2">
      <c r="A2" s="55"/>
      <c r="B2" s="55"/>
      <c r="C2" s="55"/>
      <c r="D2" s="55"/>
      <c r="E2" s="144" t="s">
        <v>307</v>
      </c>
      <c r="F2" s="144" t="s">
        <v>307</v>
      </c>
      <c r="G2" s="55"/>
      <c r="H2" s="55"/>
    </row>
    <row r="3" spans="1:8" ht="11.25" thickBot="1" x14ac:dyDescent="0.2">
      <c r="A3" s="55"/>
      <c r="B3" s="55"/>
      <c r="C3" s="55"/>
      <c r="D3" s="55"/>
      <c r="E3" s="55"/>
      <c r="F3" s="55"/>
      <c r="G3" s="55"/>
      <c r="H3" s="55"/>
    </row>
    <row r="4" spans="1:8" ht="26.45" customHeight="1" x14ac:dyDescent="0.15">
      <c r="A4" s="148" t="s">
        <v>1</v>
      </c>
      <c r="B4" s="149" t="s">
        <v>1</v>
      </c>
      <c r="C4" s="149" t="s">
        <v>1</v>
      </c>
      <c r="D4" s="149" t="s">
        <v>1</v>
      </c>
      <c r="E4" s="149" t="s">
        <v>1</v>
      </c>
      <c r="F4" s="150" t="s">
        <v>1</v>
      </c>
      <c r="G4" s="55"/>
      <c r="H4" s="55"/>
    </row>
    <row r="5" spans="1:8" ht="56.25" customHeight="1" x14ac:dyDescent="0.15">
      <c r="A5" s="15" t="s">
        <v>306</v>
      </c>
      <c r="B5" s="2" t="s">
        <v>305</v>
      </c>
      <c r="C5" s="2" t="s">
        <v>3</v>
      </c>
      <c r="D5" s="2" t="s">
        <v>388</v>
      </c>
      <c r="E5" s="2" t="s">
        <v>389</v>
      </c>
      <c r="F5" s="6" t="s">
        <v>304</v>
      </c>
      <c r="G5" s="55"/>
      <c r="H5" s="55"/>
    </row>
    <row r="6" spans="1:8" s="13" customFormat="1" x14ac:dyDescent="0.15">
      <c r="A6" s="15" t="s">
        <v>303</v>
      </c>
      <c r="B6" s="3" t="s">
        <v>301</v>
      </c>
      <c r="C6" s="72">
        <f t="shared" ref="C6:D6" si="0">SUM(C7,C59:C60)</f>
        <v>8667500</v>
      </c>
      <c r="D6" s="72">
        <f t="shared" si="0"/>
        <v>755360.71</v>
      </c>
      <c r="E6" s="72">
        <f>SUM(E7,E59:E60)</f>
        <v>1459374.7199999997</v>
      </c>
      <c r="F6" s="17">
        <f>E6/C6*100</f>
        <v>16.837320103836166</v>
      </c>
    </row>
    <row r="7" spans="1:8" s="13" customFormat="1" x14ac:dyDescent="0.15">
      <c r="A7" s="15" t="s">
        <v>302</v>
      </c>
      <c r="B7" s="3" t="s">
        <v>301</v>
      </c>
      <c r="C7" s="72">
        <f>SUM(C8,C14,C22,C29,C39,C43,C46,C50,C51)</f>
        <v>4288500</v>
      </c>
      <c r="D7" s="72">
        <f t="shared" ref="D7" si="1">SUM(D8,D14,D22,D29,D39,D43,D46,D50,D51)</f>
        <v>274791.22000000003</v>
      </c>
      <c r="E7" s="72">
        <f>SUM(E8,E14,E22,E29,E39,E43,E46,E50,E51)</f>
        <v>329598.61</v>
      </c>
      <c r="F7" s="17">
        <f t="shared" ref="F7:F14" si="2">E7/C7*100</f>
        <v>7.6856385682639612</v>
      </c>
    </row>
    <row r="8" spans="1:8" x14ac:dyDescent="0.15">
      <c r="A8" s="15" t="s">
        <v>300</v>
      </c>
      <c r="B8" s="3" t="s">
        <v>129</v>
      </c>
      <c r="C8" s="72">
        <f t="shared" ref="C8:E8" si="3">SUM(C9:C13)</f>
        <v>2787400</v>
      </c>
      <c r="D8" s="72">
        <f t="shared" si="3"/>
        <v>217079.90000000002</v>
      </c>
      <c r="E8" s="72">
        <f t="shared" si="3"/>
        <v>215655.24000000002</v>
      </c>
      <c r="F8" s="17">
        <f t="shared" si="2"/>
        <v>7.7367884049652016</v>
      </c>
      <c r="G8" s="55"/>
      <c r="H8" s="55"/>
    </row>
    <row r="9" spans="1:8" x14ac:dyDescent="0.15">
      <c r="A9" s="56" t="s">
        <v>299</v>
      </c>
      <c r="B9" s="57" t="s">
        <v>298</v>
      </c>
      <c r="C9" s="73">
        <v>2500136</v>
      </c>
      <c r="D9" s="73">
        <v>216707.76</v>
      </c>
      <c r="E9" s="73">
        <v>215283.1</v>
      </c>
      <c r="F9" s="8">
        <f t="shared" si="2"/>
        <v>8.6108555694570228</v>
      </c>
      <c r="G9" s="55"/>
      <c r="H9" s="55"/>
    </row>
    <row r="10" spans="1:8" x14ac:dyDescent="0.15">
      <c r="A10" s="56" t="s">
        <v>297</v>
      </c>
      <c r="B10" s="57" t="s">
        <v>296</v>
      </c>
      <c r="C10" s="73">
        <v>35988</v>
      </c>
      <c r="D10" s="73">
        <v>0</v>
      </c>
      <c r="E10" s="73">
        <v>0</v>
      </c>
      <c r="F10" s="8">
        <f t="shared" si="2"/>
        <v>0</v>
      </c>
      <c r="G10" s="55"/>
      <c r="H10" s="55"/>
    </row>
    <row r="11" spans="1:8" x14ac:dyDescent="0.15">
      <c r="A11" s="56" t="s">
        <v>295</v>
      </c>
      <c r="B11" s="57" t="s">
        <v>294</v>
      </c>
      <c r="C11" s="73">
        <v>172960</v>
      </c>
      <c r="D11" s="73">
        <v>0</v>
      </c>
      <c r="E11" s="73">
        <v>0</v>
      </c>
      <c r="F11" s="8">
        <f t="shared" si="2"/>
        <v>0</v>
      </c>
      <c r="G11" s="55"/>
      <c r="H11" s="55"/>
    </row>
    <row r="12" spans="1:8" x14ac:dyDescent="0.15">
      <c r="A12" s="56" t="s">
        <v>293</v>
      </c>
      <c r="B12" s="57" t="s">
        <v>292</v>
      </c>
      <c r="C12" s="73">
        <v>73456</v>
      </c>
      <c r="D12" s="73">
        <v>372.14</v>
      </c>
      <c r="E12" s="73">
        <v>372.14</v>
      </c>
      <c r="F12" s="8">
        <f t="shared" si="2"/>
        <v>0.50661620561969067</v>
      </c>
      <c r="G12" s="55"/>
      <c r="H12" s="55"/>
    </row>
    <row r="13" spans="1:8" x14ac:dyDescent="0.15">
      <c r="A13" s="56" t="s">
        <v>291</v>
      </c>
      <c r="B13" s="57" t="s">
        <v>290</v>
      </c>
      <c r="C13" s="73">
        <v>4860</v>
      </c>
      <c r="D13" s="73">
        <v>0</v>
      </c>
      <c r="E13" s="73">
        <v>0</v>
      </c>
      <c r="F13" s="8">
        <f t="shared" si="2"/>
        <v>0</v>
      </c>
      <c r="G13" s="55"/>
      <c r="H13" s="55"/>
    </row>
    <row r="14" spans="1:8" s="13" customFormat="1" x14ac:dyDescent="0.15">
      <c r="A14" s="15" t="s">
        <v>289</v>
      </c>
      <c r="B14" s="3" t="s">
        <v>122</v>
      </c>
      <c r="C14" s="72">
        <f t="shared" ref="C14:E14" si="4">SUM(C15:C21)</f>
        <v>88500</v>
      </c>
      <c r="D14" s="72">
        <f t="shared" si="4"/>
        <v>5756.9</v>
      </c>
      <c r="E14" s="72">
        <f t="shared" si="4"/>
        <v>10150.9</v>
      </c>
      <c r="F14" s="17">
        <f t="shared" si="2"/>
        <v>11.469943502824858</v>
      </c>
    </row>
    <row r="15" spans="1:8" x14ac:dyDescent="0.15">
      <c r="A15" s="56" t="s">
        <v>288</v>
      </c>
      <c r="B15" s="57" t="s">
        <v>287</v>
      </c>
      <c r="C15" s="73">
        <v>0</v>
      </c>
      <c r="D15" s="73">
        <v>0</v>
      </c>
      <c r="E15" s="73">
        <v>0</v>
      </c>
      <c r="F15" s="8">
        <v>0</v>
      </c>
      <c r="G15" s="55"/>
      <c r="H15" s="55"/>
    </row>
    <row r="16" spans="1:8" x14ac:dyDescent="0.15">
      <c r="A16" s="56" t="s">
        <v>286</v>
      </c>
      <c r="B16" s="57" t="s">
        <v>285</v>
      </c>
      <c r="C16" s="73">
        <v>0</v>
      </c>
      <c r="D16" s="73">
        <v>0</v>
      </c>
      <c r="E16" s="73">
        <v>0</v>
      </c>
      <c r="F16" s="8">
        <v>0</v>
      </c>
      <c r="G16" s="55"/>
      <c r="H16" s="55"/>
    </row>
    <row r="17" spans="1:8" x14ac:dyDescent="0.15">
      <c r="A17" s="56" t="s">
        <v>284</v>
      </c>
      <c r="B17" s="57" t="s">
        <v>283</v>
      </c>
      <c r="C17" s="73">
        <v>0</v>
      </c>
      <c r="D17" s="73">
        <v>0</v>
      </c>
      <c r="E17" s="73">
        <v>0</v>
      </c>
      <c r="F17" s="8">
        <v>0</v>
      </c>
      <c r="G17" s="55"/>
      <c r="H17" s="55"/>
    </row>
    <row r="18" spans="1:8" x14ac:dyDescent="0.15">
      <c r="A18" s="56" t="s">
        <v>282</v>
      </c>
      <c r="B18" s="57" t="s">
        <v>281</v>
      </c>
      <c r="C18" s="73">
        <v>0</v>
      </c>
      <c r="D18" s="73">
        <v>0</v>
      </c>
      <c r="E18" s="73">
        <v>0</v>
      </c>
      <c r="F18" s="8">
        <v>0</v>
      </c>
      <c r="G18" s="55"/>
      <c r="H18" s="55"/>
    </row>
    <row r="19" spans="1:8" x14ac:dyDescent="0.15">
      <c r="A19" s="56" t="s">
        <v>280</v>
      </c>
      <c r="B19" s="57" t="s">
        <v>279</v>
      </c>
      <c r="C19" s="73">
        <v>10000</v>
      </c>
      <c r="D19" s="73">
        <v>4590</v>
      </c>
      <c r="E19" s="73">
        <v>4590</v>
      </c>
      <c r="F19" s="8">
        <v>0</v>
      </c>
      <c r="G19" s="55"/>
      <c r="H19" s="55"/>
    </row>
    <row r="20" spans="1:8" x14ac:dyDescent="0.15">
      <c r="A20" s="56" t="s">
        <v>278</v>
      </c>
      <c r="B20" s="57" t="s">
        <v>277</v>
      </c>
      <c r="C20" s="73">
        <v>47500</v>
      </c>
      <c r="D20" s="73">
        <v>200</v>
      </c>
      <c r="E20" s="73">
        <v>400</v>
      </c>
      <c r="F20" s="8">
        <f>E20/C20*100</f>
        <v>0.84210526315789469</v>
      </c>
      <c r="G20" s="55"/>
      <c r="H20" s="55"/>
    </row>
    <row r="21" spans="1:8" x14ac:dyDescent="0.15">
      <c r="A21" s="56" t="s">
        <v>276</v>
      </c>
      <c r="B21" s="57" t="s">
        <v>52</v>
      </c>
      <c r="C21" s="73">
        <v>31000</v>
      </c>
      <c r="D21" s="73">
        <v>966.9</v>
      </c>
      <c r="E21" s="73">
        <v>5160.8999999999996</v>
      </c>
      <c r="F21" s="8">
        <f>E21/C21*100</f>
        <v>16.648064516129029</v>
      </c>
      <c r="G21" s="55"/>
      <c r="H21" s="55"/>
    </row>
    <row r="22" spans="1:8" s="13" customFormat="1" x14ac:dyDescent="0.15">
      <c r="A22" s="15" t="s">
        <v>275</v>
      </c>
      <c r="B22" s="3" t="s">
        <v>121</v>
      </c>
      <c r="C22" s="72">
        <f t="shared" ref="C22" si="5">SUM(C23:C28)</f>
        <v>155200</v>
      </c>
      <c r="D22" s="72">
        <f>SUM(D23:D28)</f>
        <v>12510.18</v>
      </c>
      <c r="E22" s="72">
        <f>SUM(E23:E28)</f>
        <v>24575.54</v>
      </c>
      <c r="F22" s="17">
        <f>E22/C22*100</f>
        <v>15.834755154639177</v>
      </c>
      <c r="H22" s="19"/>
    </row>
    <row r="23" spans="1:8" x14ac:dyDescent="0.15">
      <c r="A23" s="56" t="s">
        <v>274</v>
      </c>
      <c r="B23" s="57" t="s">
        <v>273</v>
      </c>
      <c r="C23" s="73">
        <v>25000</v>
      </c>
      <c r="D23" s="73">
        <v>0</v>
      </c>
      <c r="E23" s="73">
        <v>0</v>
      </c>
      <c r="F23" s="8">
        <f>E23/C23*100</f>
        <v>0</v>
      </c>
      <c r="G23" s="55"/>
      <c r="H23" s="55"/>
    </row>
    <row r="24" spans="1:8" x14ac:dyDescent="0.15">
      <c r="A24" s="56" t="s">
        <v>272</v>
      </c>
      <c r="B24" s="57" t="s">
        <v>271</v>
      </c>
      <c r="C24" s="73">
        <v>0</v>
      </c>
      <c r="D24" s="73">
        <v>0</v>
      </c>
      <c r="E24" s="73">
        <v>0</v>
      </c>
      <c r="F24" s="8">
        <v>0</v>
      </c>
      <c r="G24" s="55"/>
      <c r="H24" s="55"/>
    </row>
    <row r="25" spans="1:8" x14ac:dyDescent="0.15">
      <c r="A25" s="56" t="s">
        <v>270</v>
      </c>
      <c r="B25" s="57" t="s">
        <v>269</v>
      </c>
      <c r="C25" s="73">
        <v>10200</v>
      </c>
      <c r="D25" s="73">
        <v>14</v>
      </c>
      <c r="E25" s="73">
        <v>33.6</v>
      </c>
      <c r="F25" s="8">
        <f t="shared" ref="F25:F33" si="6">E25/C25*100</f>
        <v>0.32941176470588235</v>
      </c>
      <c r="G25" s="55"/>
      <c r="H25" s="55"/>
    </row>
    <row r="26" spans="1:8" x14ac:dyDescent="0.15">
      <c r="A26" s="56" t="s">
        <v>268</v>
      </c>
      <c r="B26" s="57" t="s">
        <v>267</v>
      </c>
      <c r="C26" s="73">
        <v>49000</v>
      </c>
      <c r="D26" s="73">
        <v>3557.71</v>
      </c>
      <c r="E26" s="73">
        <v>7851.48</v>
      </c>
      <c r="F26" s="8">
        <f t="shared" si="6"/>
        <v>16.023428571428571</v>
      </c>
      <c r="G26" s="55"/>
      <c r="H26" s="55"/>
    </row>
    <row r="27" spans="1:8" x14ac:dyDescent="0.15">
      <c r="A27" s="56" t="s">
        <v>266</v>
      </c>
      <c r="B27" s="57" t="s">
        <v>265</v>
      </c>
      <c r="C27" s="73">
        <v>70000</v>
      </c>
      <c r="D27" s="73">
        <v>8938.4699999999993</v>
      </c>
      <c r="E27" s="73">
        <v>16690.46</v>
      </c>
      <c r="F27" s="8">
        <f t="shared" si="6"/>
        <v>23.843514285714285</v>
      </c>
      <c r="G27" s="55"/>
      <c r="H27" s="55"/>
    </row>
    <row r="28" spans="1:8" x14ac:dyDescent="0.15">
      <c r="A28" s="56" t="s">
        <v>264</v>
      </c>
      <c r="B28" s="57" t="s">
        <v>263</v>
      </c>
      <c r="C28" s="73">
        <v>1000</v>
      </c>
      <c r="D28" s="73">
        <v>0</v>
      </c>
      <c r="E28" s="73">
        <v>0</v>
      </c>
      <c r="F28" s="8">
        <f t="shared" si="6"/>
        <v>0</v>
      </c>
      <c r="G28" s="55"/>
      <c r="H28" s="55"/>
    </row>
    <row r="29" spans="1:8" s="13" customFormat="1" x14ac:dyDescent="0.15">
      <c r="A29" s="15" t="s">
        <v>262</v>
      </c>
      <c r="B29" s="3" t="s">
        <v>120</v>
      </c>
      <c r="C29" s="72">
        <f t="shared" ref="C29:E29" si="7">SUM(C30:C38)</f>
        <v>717000</v>
      </c>
      <c r="D29" s="72">
        <f t="shared" si="7"/>
        <v>10606.4</v>
      </c>
      <c r="E29" s="72">
        <f t="shared" si="7"/>
        <v>39239.07</v>
      </c>
      <c r="F29" s="17">
        <f t="shared" si="6"/>
        <v>5.4726736401673639</v>
      </c>
    </row>
    <row r="30" spans="1:8" x14ac:dyDescent="0.15">
      <c r="A30" s="56" t="s">
        <v>261</v>
      </c>
      <c r="B30" s="57" t="s">
        <v>260</v>
      </c>
      <c r="C30" s="73">
        <v>39600</v>
      </c>
      <c r="D30" s="73">
        <v>3345.12</v>
      </c>
      <c r="E30" s="73">
        <v>7297.02</v>
      </c>
      <c r="F30" s="8">
        <f t="shared" si="6"/>
        <v>18.426818181818184</v>
      </c>
      <c r="G30" s="55"/>
      <c r="H30" s="55"/>
    </row>
    <row r="31" spans="1:8" x14ac:dyDescent="0.15">
      <c r="A31" s="56" t="s">
        <v>259</v>
      </c>
      <c r="B31" s="57" t="s">
        <v>258</v>
      </c>
      <c r="C31" s="73">
        <v>9500</v>
      </c>
      <c r="D31" s="73">
        <v>524.20000000000005</v>
      </c>
      <c r="E31" s="73">
        <v>1083.8900000000001</v>
      </c>
      <c r="F31" s="8">
        <f t="shared" si="6"/>
        <v>11.409368421052633</v>
      </c>
      <c r="G31" s="55"/>
      <c r="H31" s="55"/>
    </row>
    <row r="32" spans="1:8" x14ac:dyDescent="0.15">
      <c r="A32" s="56" t="s">
        <v>257</v>
      </c>
      <c r="B32" s="57" t="s">
        <v>256</v>
      </c>
      <c r="C32" s="73">
        <v>10000</v>
      </c>
      <c r="D32" s="73">
        <v>2894.34</v>
      </c>
      <c r="E32" s="73">
        <v>2959.84</v>
      </c>
      <c r="F32" s="8">
        <f t="shared" si="6"/>
        <v>29.598400000000002</v>
      </c>
      <c r="G32" s="55"/>
      <c r="H32" s="55"/>
    </row>
    <row r="33" spans="1:8" x14ac:dyDescent="0.15">
      <c r="A33" s="56" t="s">
        <v>255</v>
      </c>
      <c r="B33" s="57" t="s">
        <v>254</v>
      </c>
      <c r="C33" s="73">
        <v>7000</v>
      </c>
      <c r="D33" s="73">
        <v>847.72</v>
      </c>
      <c r="E33" s="73">
        <v>2077.1999999999998</v>
      </c>
      <c r="F33" s="8">
        <f t="shared" si="6"/>
        <v>29.674285714285713</v>
      </c>
      <c r="G33" s="55"/>
      <c r="H33" s="55"/>
    </row>
    <row r="34" spans="1:8" x14ac:dyDescent="0.15">
      <c r="A34" s="56" t="s">
        <v>253</v>
      </c>
      <c r="B34" s="57" t="s">
        <v>252</v>
      </c>
      <c r="C34" s="73">
        <v>0</v>
      </c>
      <c r="D34" s="73">
        <v>0</v>
      </c>
      <c r="E34" s="73">
        <v>0</v>
      </c>
      <c r="F34" s="8">
        <v>0</v>
      </c>
      <c r="G34" s="55"/>
      <c r="H34" s="55"/>
    </row>
    <row r="35" spans="1:8" x14ac:dyDescent="0.15">
      <c r="A35" s="56" t="s">
        <v>251</v>
      </c>
      <c r="B35" s="57" t="s">
        <v>250</v>
      </c>
      <c r="C35" s="73">
        <v>1000</v>
      </c>
      <c r="D35" s="73">
        <v>0</v>
      </c>
      <c r="E35" s="73">
        <v>0</v>
      </c>
      <c r="F35" s="8">
        <v>0</v>
      </c>
      <c r="G35" s="55"/>
      <c r="H35" s="55"/>
    </row>
    <row r="36" spans="1:8" x14ac:dyDescent="0.15">
      <c r="A36" s="56" t="s">
        <v>249</v>
      </c>
      <c r="B36" s="57" t="s">
        <v>248</v>
      </c>
      <c r="C36" s="73">
        <v>567000</v>
      </c>
      <c r="D36" s="73">
        <v>1384.26</v>
      </c>
      <c r="E36" s="73">
        <v>23395.759999999998</v>
      </c>
      <c r="F36" s="8">
        <f>E36/C36*100</f>
        <v>4.1262363315696646</v>
      </c>
      <c r="G36" s="55"/>
      <c r="H36" s="55"/>
    </row>
    <row r="37" spans="1:8" x14ac:dyDescent="0.15">
      <c r="A37" s="56" t="s">
        <v>247</v>
      </c>
      <c r="B37" s="57" t="s">
        <v>246</v>
      </c>
      <c r="C37" s="73">
        <v>2000</v>
      </c>
      <c r="D37" s="73">
        <v>0</v>
      </c>
      <c r="E37" s="73">
        <v>0</v>
      </c>
      <c r="F37" s="8">
        <v>0</v>
      </c>
      <c r="G37" s="55"/>
      <c r="H37" s="55"/>
    </row>
    <row r="38" spans="1:8" x14ac:dyDescent="0.15">
      <c r="A38" s="56" t="s">
        <v>245</v>
      </c>
      <c r="B38" s="57" t="s">
        <v>244</v>
      </c>
      <c r="C38" s="73">
        <v>80900</v>
      </c>
      <c r="D38" s="73">
        <v>1610.76</v>
      </c>
      <c r="E38" s="73">
        <v>2425.36</v>
      </c>
      <c r="F38" s="8">
        <f>E38/C38*100</f>
        <v>2.9979728059332511</v>
      </c>
      <c r="G38" s="55"/>
      <c r="H38" s="55"/>
    </row>
    <row r="39" spans="1:8" s="13" customFormat="1" x14ac:dyDescent="0.15">
      <c r="A39" s="15" t="s">
        <v>243</v>
      </c>
      <c r="B39" s="3" t="s">
        <v>119</v>
      </c>
      <c r="C39" s="72">
        <f t="shared" ref="C39:E39" si="8">SUM(C40:C42)</f>
        <v>53500</v>
      </c>
      <c r="D39" s="72">
        <f t="shared" si="8"/>
        <v>377.16</v>
      </c>
      <c r="E39" s="72">
        <f t="shared" si="8"/>
        <v>387.66</v>
      </c>
      <c r="F39" s="17">
        <f>E39/C39*100</f>
        <v>0.72459813084112157</v>
      </c>
    </row>
    <row r="40" spans="1:8" x14ac:dyDescent="0.15">
      <c r="A40" s="56" t="s">
        <v>242</v>
      </c>
      <c r="B40" s="57" t="s">
        <v>241</v>
      </c>
      <c r="C40" s="73">
        <v>0</v>
      </c>
      <c r="D40" s="73">
        <v>0</v>
      </c>
      <c r="E40" s="73">
        <v>0</v>
      </c>
      <c r="F40" s="8">
        <v>0</v>
      </c>
      <c r="G40" s="55"/>
      <c r="H40" s="55"/>
    </row>
    <row r="41" spans="1:8" x14ac:dyDescent="0.15">
      <c r="A41" s="56" t="s">
        <v>240</v>
      </c>
      <c r="B41" s="57" t="s">
        <v>239</v>
      </c>
      <c r="C41" s="73">
        <v>0</v>
      </c>
      <c r="D41" s="73">
        <v>0</v>
      </c>
      <c r="E41" s="73">
        <v>0</v>
      </c>
      <c r="F41" s="8">
        <v>0</v>
      </c>
      <c r="G41" s="55"/>
      <c r="H41" s="55"/>
    </row>
    <row r="42" spans="1:8" x14ac:dyDescent="0.15">
      <c r="A42" s="56" t="s">
        <v>238</v>
      </c>
      <c r="B42" s="57" t="s">
        <v>237</v>
      </c>
      <c r="C42" s="73">
        <v>53500</v>
      </c>
      <c r="D42" s="73">
        <v>377.16</v>
      </c>
      <c r="E42" s="73">
        <v>387.66</v>
      </c>
      <c r="F42" s="8">
        <v>0</v>
      </c>
      <c r="G42" s="55"/>
      <c r="H42" s="55"/>
    </row>
    <row r="43" spans="1:8" s="13" customFormat="1" x14ac:dyDescent="0.15">
      <c r="A43" s="15" t="s">
        <v>236</v>
      </c>
      <c r="B43" s="3" t="s">
        <v>118</v>
      </c>
      <c r="C43" s="72">
        <f t="shared" ref="C43:E43" si="9">+C44+C45</f>
        <v>30000</v>
      </c>
      <c r="D43" s="72">
        <f t="shared" si="9"/>
        <v>4777.3100000000004</v>
      </c>
      <c r="E43" s="72">
        <f t="shared" si="9"/>
        <v>7610.77</v>
      </c>
      <c r="F43" s="17">
        <f>E43/C43*100</f>
        <v>25.369233333333334</v>
      </c>
    </row>
    <row r="44" spans="1:8" x14ac:dyDescent="0.15">
      <c r="A44" s="56" t="s">
        <v>235</v>
      </c>
      <c r="B44" s="57" t="s">
        <v>234</v>
      </c>
      <c r="C44" s="73">
        <v>30000</v>
      </c>
      <c r="D44" s="73">
        <v>4777.3100000000004</v>
      </c>
      <c r="E44" s="73">
        <v>7610.77</v>
      </c>
      <c r="F44" s="8">
        <f>E44/C44*100</f>
        <v>25.369233333333334</v>
      </c>
      <c r="G44" s="55"/>
      <c r="H44" s="55"/>
    </row>
    <row r="45" spans="1:8" x14ac:dyDescent="0.15">
      <c r="A45" s="56" t="s">
        <v>233</v>
      </c>
      <c r="B45" s="57" t="s">
        <v>232</v>
      </c>
      <c r="C45" s="73">
        <v>0</v>
      </c>
      <c r="D45" s="73">
        <v>0</v>
      </c>
      <c r="E45" s="74">
        <v>0</v>
      </c>
      <c r="F45" s="8">
        <v>0</v>
      </c>
      <c r="G45" s="55"/>
      <c r="H45" s="55"/>
    </row>
    <row r="46" spans="1:8" s="13" customFormat="1" x14ac:dyDescent="0.15">
      <c r="A46" s="15" t="s">
        <v>231</v>
      </c>
      <c r="B46" s="3" t="s">
        <v>117</v>
      </c>
      <c r="C46" s="75">
        <f t="shared" ref="C46:E46" si="10">+C47+C49+C48</f>
        <v>2400</v>
      </c>
      <c r="D46" s="75">
        <f t="shared" si="10"/>
        <v>0</v>
      </c>
      <c r="E46" s="75">
        <f t="shared" si="10"/>
        <v>0</v>
      </c>
      <c r="F46" s="17">
        <f>E46/C46*100</f>
        <v>0</v>
      </c>
    </row>
    <row r="47" spans="1:8" x14ac:dyDescent="0.15">
      <c r="A47" s="56" t="s">
        <v>230</v>
      </c>
      <c r="B47" s="57" t="s">
        <v>229</v>
      </c>
      <c r="C47" s="73">
        <v>2400</v>
      </c>
      <c r="D47" s="73">
        <v>0</v>
      </c>
      <c r="E47" s="73">
        <v>0</v>
      </c>
      <c r="F47" s="8">
        <f>E47/C47*100</f>
        <v>0</v>
      </c>
      <c r="G47" s="55"/>
      <c r="H47" s="55"/>
    </row>
    <row r="48" spans="1:8" x14ac:dyDescent="0.15">
      <c r="A48" s="56" t="s">
        <v>228</v>
      </c>
      <c r="B48" s="57" t="s">
        <v>227</v>
      </c>
      <c r="C48" s="73">
        <v>0</v>
      </c>
      <c r="D48" s="73">
        <v>0</v>
      </c>
      <c r="E48" s="73">
        <v>0</v>
      </c>
      <c r="F48" s="8">
        <v>0</v>
      </c>
      <c r="G48" s="55"/>
      <c r="H48" s="55"/>
    </row>
    <row r="49" spans="1:8" x14ac:dyDescent="0.15">
      <c r="A49" s="56" t="s">
        <v>226</v>
      </c>
      <c r="B49" s="57" t="s">
        <v>225</v>
      </c>
      <c r="C49" s="73">
        <v>0</v>
      </c>
      <c r="D49" s="73">
        <v>0</v>
      </c>
      <c r="E49" s="73">
        <v>0</v>
      </c>
      <c r="F49" s="8">
        <v>0</v>
      </c>
      <c r="G49" s="55"/>
      <c r="H49" s="55"/>
    </row>
    <row r="50" spans="1:8" s="13" customFormat="1" x14ac:dyDescent="0.15">
      <c r="A50" s="15" t="s">
        <v>224</v>
      </c>
      <c r="B50" s="3" t="s">
        <v>116</v>
      </c>
      <c r="C50" s="72">
        <v>270000</v>
      </c>
      <c r="D50" s="75">
        <v>364</v>
      </c>
      <c r="E50" s="75">
        <v>2429</v>
      </c>
      <c r="F50" s="17">
        <f t="shared" ref="F50:F56" si="11">E50/C50*100</f>
        <v>0.89962962962962956</v>
      </c>
      <c r="H50" s="19"/>
    </row>
    <row r="51" spans="1:8" s="13" customFormat="1" x14ac:dyDescent="0.15">
      <c r="A51" s="15" t="s">
        <v>223</v>
      </c>
      <c r="B51" s="3" t="s">
        <v>115</v>
      </c>
      <c r="C51" s="72">
        <f>SUM(C52:C58)</f>
        <v>184500</v>
      </c>
      <c r="D51" s="72">
        <f t="shared" ref="D51:E51" si="12">SUM(D52:D58)</f>
        <v>23319.37</v>
      </c>
      <c r="E51" s="72">
        <f t="shared" si="12"/>
        <v>29550.43</v>
      </c>
      <c r="F51" s="17">
        <f t="shared" si="11"/>
        <v>16.016493224932248</v>
      </c>
    </row>
    <row r="52" spans="1:8" x14ac:dyDescent="0.15">
      <c r="A52" s="56" t="s">
        <v>222</v>
      </c>
      <c r="B52" s="57" t="s">
        <v>221</v>
      </c>
      <c r="C52" s="73">
        <v>40000</v>
      </c>
      <c r="D52" s="73">
        <v>22282.87</v>
      </c>
      <c r="E52" s="73">
        <v>25313.02</v>
      </c>
      <c r="F52" s="8">
        <f t="shared" si="11"/>
        <v>63.282550000000001</v>
      </c>
      <c r="G52" s="55"/>
      <c r="H52" s="55"/>
    </row>
    <row r="53" spans="1:8" x14ac:dyDescent="0.15">
      <c r="A53" s="56" t="s">
        <v>220</v>
      </c>
      <c r="B53" s="57" t="s">
        <v>219</v>
      </c>
      <c r="C53" s="73">
        <v>40000</v>
      </c>
      <c r="D53" s="73">
        <v>1036.5</v>
      </c>
      <c r="E53" s="73">
        <v>4237.41</v>
      </c>
      <c r="F53" s="8">
        <f t="shared" si="11"/>
        <v>10.593525</v>
      </c>
      <c r="G53" s="55"/>
      <c r="H53" s="55"/>
    </row>
    <row r="54" spans="1:8" x14ac:dyDescent="0.15">
      <c r="A54" s="56" t="s">
        <v>218</v>
      </c>
      <c r="B54" s="57" t="s">
        <v>217</v>
      </c>
      <c r="C54" s="73">
        <v>20000</v>
      </c>
      <c r="D54" s="73">
        <v>0</v>
      </c>
      <c r="E54" s="73">
        <v>0</v>
      </c>
      <c r="F54" s="8">
        <f t="shared" si="11"/>
        <v>0</v>
      </c>
      <c r="G54" s="55"/>
      <c r="H54" s="55"/>
    </row>
    <row r="55" spans="1:8" x14ac:dyDescent="0.15">
      <c r="A55" s="56" t="s">
        <v>216</v>
      </c>
      <c r="B55" s="57" t="s">
        <v>215</v>
      </c>
      <c r="C55" s="73">
        <v>12000</v>
      </c>
      <c r="D55" s="73">
        <v>0</v>
      </c>
      <c r="E55" s="73">
        <v>0</v>
      </c>
      <c r="F55" s="8">
        <f t="shared" si="11"/>
        <v>0</v>
      </c>
      <c r="G55" s="55"/>
      <c r="H55" s="55"/>
    </row>
    <row r="56" spans="1:8" x14ac:dyDescent="0.15">
      <c r="A56" s="56" t="s">
        <v>214</v>
      </c>
      <c r="B56" s="57" t="s">
        <v>213</v>
      </c>
      <c r="C56" s="73">
        <v>4000</v>
      </c>
      <c r="D56" s="73">
        <v>0</v>
      </c>
      <c r="E56" s="73">
        <v>0</v>
      </c>
      <c r="F56" s="8">
        <f t="shared" si="11"/>
        <v>0</v>
      </c>
      <c r="G56" s="55"/>
      <c r="H56" s="55"/>
    </row>
    <row r="57" spans="1:8" x14ac:dyDescent="0.15">
      <c r="A57" s="56" t="s">
        <v>212</v>
      </c>
      <c r="B57" s="57" t="s">
        <v>18</v>
      </c>
      <c r="C57" s="73">
        <v>0</v>
      </c>
      <c r="D57" s="73">
        <v>0</v>
      </c>
      <c r="E57" s="73">
        <v>0</v>
      </c>
      <c r="F57" s="8">
        <v>0</v>
      </c>
      <c r="G57" s="55"/>
      <c r="H57" s="55"/>
    </row>
    <row r="58" spans="1:8" x14ac:dyDescent="0.15">
      <c r="A58" s="56" t="s">
        <v>211</v>
      </c>
      <c r="B58" s="57" t="s">
        <v>210</v>
      </c>
      <c r="C58" s="73">
        <v>68500</v>
      </c>
      <c r="D58" s="73">
        <v>0</v>
      </c>
      <c r="E58" s="73">
        <v>0</v>
      </c>
      <c r="F58" s="8">
        <f>E58/C58*100</f>
        <v>0</v>
      </c>
      <c r="G58" s="55"/>
      <c r="H58" s="55"/>
    </row>
    <row r="59" spans="1:8" s="13" customFormat="1" x14ac:dyDescent="0.15">
      <c r="A59" s="15" t="s">
        <v>209</v>
      </c>
      <c r="B59" s="3" t="s">
        <v>113</v>
      </c>
      <c r="C59" s="72">
        <v>1000</v>
      </c>
      <c r="D59" s="75">
        <v>0</v>
      </c>
      <c r="E59" s="75">
        <v>0</v>
      </c>
      <c r="F59" s="17">
        <f>E59/C59*100</f>
        <v>0</v>
      </c>
    </row>
    <row r="60" spans="1:8" s="13" customFormat="1" ht="21" x14ac:dyDescent="0.15">
      <c r="A60" s="15" t="s">
        <v>208</v>
      </c>
      <c r="B60" s="3" t="s">
        <v>112</v>
      </c>
      <c r="C60" s="72">
        <f t="shared" ref="C60:E60" si="13">SUM(C61,C71)</f>
        <v>4378000</v>
      </c>
      <c r="D60" s="72">
        <f t="shared" si="13"/>
        <v>480569.49</v>
      </c>
      <c r="E60" s="72">
        <f t="shared" si="13"/>
        <v>1129776.1099999999</v>
      </c>
      <c r="F60" s="17">
        <f>E60/C60*100</f>
        <v>25.805758565555042</v>
      </c>
    </row>
    <row r="61" spans="1:8" ht="21" x14ac:dyDescent="0.15">
      <c r="A61" s="15" t="s">
        <v>207</v>
      </c>
      <c r="B61" s="3" t="s">
        <v>112</v>
      </c>
      <c r="C61" s="72">
        <f t="shared" ref="C61" si="14">SUM(C62:C70)</f>
        <v>1789000</v>
      </c>
      <c r="D61" s="72">
        <f t="shared" ref="D61" si="15">SUM(D62:D70)</f>
        <v>190868.51</v>
      </c>
      <c r="E61" s="72">
        <f>SUM(E62:E70)</f>
        <v>366929.69999999995</v>
      </c>
      <c r="F61" s="17">
        <f>E61/C61*100</f>
        <v>20.510324203465622</v>
      </c>
      <c r="G61" s="55"/>
      <c r="H61" s="55"/>
    </row>
    <row r="62" spans="1:8" x14ac:dyDescent="0.15">
      <c r="A62" s="56" t="s">
        <v>206</v>
      </c>
      <c r="B62" s="57" t="s">
        <v>205</v>
      </c>
      <c r="C62" s="73">
        <v>0</v>
      </c>
      <c r="D62" s="73">
        <v>0</v>
      </c>
      <c r="E62" s="73">
        <v>0</v>
      </c>
      <c r="F62" s="8">
        <v>0</v>
      </c>
      <c r="G62" s="55"/>
      <c r="H62" s="55"/>
    </row>
    <row r="63" spans="1:8" x14ac:dyDescent="0.15">
      <c r="A63" s="56" t="s">
        <v>204</v>
      </c>
      <c r="B63" s="57" t="s">
        <v>203</v>
      </c>
      <c r="C63" s="73">
        <v>12000</v>
      </c>
      <c r="D63" s="73">
        <v>7470</v>
      </c>
      <c r="E63" s="73">
        <v>7470</v>
      </c>
      <c r="F63" s="8">
        <f t="shared" ref="F63:F71" si="16">E63/C63*100</f>
        <v>62.250000000000007</v>
      </c>
      <c r="G63" s="55"/>
      <c r="H63" s="55"/>
    </row>
    <row r="64" spans="1:8" x14ac:dyDescent="0.15">
      <c r="A64" s="56" t="s">
        <v>202</v>
      </c>
      <c r="B64" s="57" t="s">
        <v>201</v>
      </c>
      <c r="C64" s="73">
        <v>359500</v>
      </c>
      <c r="D64" s="73">
        <v>37087.72</v>
      </c>
      <c r="E64" s="73">
        <v>53022.99</v>
      </c>
      <c r="F64" s="8">
        <f t="shared" si="16"/>
        <v>14.749093184979136</v>
      </c>
      <c r="G64" s="55"/>
      <c r="H64" s="55"/>
    </row>
    <row r="65" spans="1:8" x14ac:dyDescent="0.15">
      <c r="A65" s="56" t="s">
        <v>200</v>
      </c>
      <c r="B65" s="57" t="s">
        <v>199</v>
      </c>
      <c r="C65" s="73">
        <v>10000</v>
      </c>
      <c r="D65" s="73">
        <v>0</v>
      </c>
      <c r="E65" s="73">
        <v>0</v>
      </c>
      <c r="F65" s="8">
        <f t="shared" si="16"/>
        <v>0</v>
      </c>
      <c r="G65" s="55"/>
      <c r="H65" s="55"/>
    </row>
    <row r="66" spans="1:8" ht="21" x14ac:dyDescent="0.15">
      <c r="A66" s="56" t="s">
        <v>198</v>
      </c>
      <c r="B66" s="57" t="s">
        <v>197</v>
      </c>
      <c r="C66" s="73">
        <v>80000</v>
      </c>
      <c r="D66" s="73">
        <v>0</v>
      </c>
      <c r="E66" s="73">
        <v>0</v>
      </c>
      <c r="F66" s="8">
        <f t="shared" si="16"/>
        <v>0</v>
      </c>
      <c r="G66" s="55"/>
      <c r="H66" s="55"/>
    </row>
    <row r="67" spans="1:8" x14ac:dyDescent="0.15">
      <c r="A67" s="56" t="s">
        <v>196</v>
      </c>
      <c r="B67" s="57" t="s">
        <v>195</v>
      </c>
      <c r="C67" s="73">
        <v>65000</v>
      </c>
      <c r="D67" s="73">
        <v>5270</v>
      </c>
      <c r="E67" s="73">
        <v>11100</v>
      </c>
      <c r="F67" s="8">
        <f t="shared" si="16"/>
        <v>17.076923076923077</v>
      </c>
      <c r="G67" s="55"/>
      <c r="H67" s="55"/>
    </row>
    <row r="68" spans="1:8" x14ac:dyDescent="0.15">
      <c r="A68" s="56" t="s">
        <v>194</v>
      </c>
      <c r="B68" s="57" t="s">
        <v>193</v>
      </c>
      <c r="C68" s="73">
        <v>10000</v>
      </c>
      <c r="D68" s="73">
        <v>0</v>
      </c>
      <c r="E68" s="73">
        <v>0</v>
      </c>
      <c r="F68" s="8">
        <f t="shared" si="16"/>
        <v>0</v>
      </c>
      <c r="G68" s="58"/>
      <c r="H68" s="58"/>
    </row>
    <row r="69" spans="1:8" x14ac:dyDescent="0.15">
      <c r="A69" s="56" t="s">
        <v>192</v>
      </c>
      <c r="B69" s="57" t="s">
        <v>191</v>
      </c>
      <c r="C69" s="73">
        <v>61000</v>
      </c>
      <c r="D69" s="73">
        <v>0</v>
      </c>
      <c r="E69" s="73">
        <v>4330.8999999999996</v>
      </c>
      <c r="F69" s="8">
        <f t="shared" si="16"/>
        <v>7.0998360655737693</v>
      </c>
      <c r="G69" s="55"/>
      <c r="H69" s="55"/>
    </row>
    <row r="70" spans="1:8" x14ac:dyDescent="0.15">
      <c r="A70" s="56" t="s">
        <v>190</v>
      </c>
      <c r="B70" s="57" t="s">
        <v>189</v>
      </c>
      <c r="C70" s="73">
        <v>1191500</v>
      </c>
      <c r="D70" s="73">
        <v>141040.79</v>
      </c>
      <c r="E70" s="73">
        <v>291005.81</v>
      </c>
      <c r="F70" s="8">
        <f t="shared" si="16"/>
        <v>24.42348384389425</v>
      </c>
      <c r="G70" s="55"/>
      <c r="H70" s="55"/>
    </row>
    <row r="71" spans="1:8" s="13" customFormat="1" x14ac:dyDescent="0.15">
      <c r="A71" s="15" t="s">
        <v>188</v>
      </c>
      <c r="B71" s="3" t="s">
        <v>111</v>
      </c>
      <c r="C71" s="75">
        <f t="shared" ref="C71:D71" si="17">+C72+C73+C74</f>
        <v>2589000</v>
      </c>
      <c r="D71" s="75">
        <f t="shared" si="17"/>
        <v>289700.98</v>
      </c>
      <c r="E71" s="75">
        <f>+E72+E73+E74</f>
        <v>762846.41</v>
      </c>
      <c r="F71" s="17">
        <f t="shared" si="16"/>
        <v>29.464905755117808</v>
      </c>
    </row>
    <row r="72" spans="1:8" x14ac:dyDescent="0.15">
      <c r="A72" s="56" t="s">
        <v>187</v>
      </c>
      <c r="B72" s="57" t="s">
        <v>186</v>
      </c>
      <c r="C72" s="73">
        <v>0</v>
      </c>
      <c r="D72" s="73">
        <v>0</v>
      </c>
      <c r="E72" s="73">
        <v>0</v>
      </c>
      <c r="F72" s="8">
        <v>0</v>
      </c>
      <c r="G72" s="55"/>
      <c r="H72" s="55"/>
    </row>
    <row r="73" spans="1:8" x14ac:dyDescent="0.15">
      <c r="A73" s="56" t="s">
        <v>185</v>
      </c>
      <c r="B73" s="57" t="s">
        <v>184</v>
      </c>
      <c r="C73" s="73">
        <v>0</v>
      </c>
      <c r="D73" s="73">
        <v>0</v>
      </c>
      <c r="E73" s="73">
        <v>0</v>
      </c>
      <c r="F73" s="8">
        <v>0</v>
      </c>
      <c r="G73" s="55"/>
      <c r="H73" s="55"/>
    </row>
    <row r="74" spans="1:8" x14ac:dyDescent="0.15">
      <c r="A74" s="56" t="s">
        <v>183</v>
      </c>
      <c r="B74" s="57" t="s">
        <v>182</v>
      </c>
      <c r="C74" s="73">
        <v>2589000</v>
      </c>
      <c r="D74" s="73">
        <v>289700.98</v>
      </c>
      <c r="E74" s="73">
        <v>762846.41</v>
      </c>
      <c r="F74" s="8">
        <f>E74/C74*100</f>
        <v>29.464905755117808</v>
      </c>
      <c r="G74" s="55"/>
      <c r="H74" s="55"/>
    </row>
    <row r="75" spans="1:8" s="13" customFormat="1" x14ac:dyDescent="0.15">
      <c r="A75" s="15" t="s">
        <v>181</v>
      </c>
      <c r="B75" s="3" t="s">
        <v>110</v>
      </c>
      <c r="C75" s="72">
        <f>+C76</f>
        <v>2796000</v>
      </c>
      <c r="D75" s="72">
        <f t="shared" ref="D75:E75" si="18">+D76</f>
        <v>97118.58</v>
      </c>
      <c r="E75" s="72">
        <f t="shared" si="18"/>
        <v>384713.11</v>
      </c>
      <c r="F75" s="17">
        <f>E75/C75*100</f>
        <v>13.759410228898425</v>
      </c>
    </row>
    <row r="76" spans="1:8" x14ac:dyDescent="0.15">
      <c r="A76" s="15" t="s">
        <v>180</v>
      </c>
      <c r="B76" s="3" t="s">
        <v>110</v>
      </c>
      <c r="C76" s="72">
        <f>SUM(C77:C83)</f>
        <v>2796000</v>
      </c>
      <c r="D76" s="72">
        <f t="shared" ref="D76:E76" si="19">SUM(D77:D83)</f>
        <v>97118.58</v>
      </c>
      <c r="E76" s="72">
        <f t="shared" si="19"/>
        <v>384713.11</v>
      </c>
      <c r="F76" s="17">
        <f>E76/C76*100</f>
        <v>13.759410228898425</v>
      </c>
      <c r="G76" s="55"/>
      <c r="H76" s="55"/>
    </row>
    <row r="77" spans="1:8" x14ac:dyDescent="0.15">
      <c r="A77" s="56" t="s">
        <v>179</v>
      </c>
      <c r="B77" s="57" t="s">
        <v>178</v>
      </c>
      <c r="C77" s="73">
        <v>950000</v>
      </c>
      <c r="D77" s="73">
        <v>0</v>
      </c>
      <c r="E77" s="73">
        <v>285101</v>
      </c>
      <c r="F77" s="8">
        <v>0</v>
      </c>
      <c r="G77" s="55"/>
      <c r="H77" s="55"/>
    </row>
    <row r="78" spans="1:8" x14ac:dyDescent="0.15">
      <c r="A78" s="56" t="s">
        <v>177</v>
      </c>
      <c r="B78" s="57" t="s">
        <v>176</v>
      </c>
      <c r="C78" s="73">
        <v>367000</v>
      </c>
      <c r="D78" s="73">
        <v>0</v>
      </c>
      <c r="E78" s="73">
        <v>0</v>
      </c>
      <c r="F78" s="8">
        <f>E78/C78*100</f>
        <v>0</v>
      </c>
      <c r="G78" s="55"/>
      <c r="H78" s="55"/>
    </row>
    <row r="79" spans="1:8" x14ac:dyDescent="0.15">
      <c r="A79" s="56" t="s">
        <v>175</v>
      </c>
      <c r="B79" s="57" t="s">
        <v>174</v>
      </c>
      <c r="C79" s="73">
        <v>796000</v>
      </c>
      <c r="D79" s="73">
        <v>97063.59</v>
      </c>
      <c r="E79" s="73">
        <v>97063.59</v>
      </c>
      <c r="F79" s="8">
        <f>E79/C79*100</f>
        <v>12.193918341708542</v>
      </c>
      <c r="G79" s="55"/>
      <c r="H79" s="55"/>
    </row>
    <row r="80" spans="1:8" x14ac:dyDescent="0.15">
      <c r="A80" s="56" t="s">
        <v>173</v>
      </c>
      <c r="B80" s="57" t="s">
        <v>172</v>
      </c>
      <c r="C80" s="73">
        <v>0</v>
      </c>
      <c r="D80" s="73">
        <v>0</v>
      </c>
      <c r="E80" s="73">
        <v>0</v>
      </c>
      <c r="F80" s="8">
        <v>0</v>
      </c>
      <c r="G80" s="55"/>
      <c r="H80" s="55"/>
    </row>
    <row r="81" spans="1:8" x14ac:dyDescent="0.15">
      <c r="A81" s="56" t="s">
        <v>171</v>
      </c>
      <c r="B81" s="57" t="s">
        <v>170</v>
      </c>
      <c r="C81" s="73">
        <v>149000</v>
      </c>
      <c r="D81" s="73">
        <v>54.99</v>
      </c>
      <c r="E81" s="73">
        <v>54.99</v>
      </c>
      <c r="F81" s="8">
        <f>E81/C81*100</f>
        <v>3.6906040268456376E-2</v>
      </c>
      <c r="G81" s="55"/>
      <c r="H81" s="55"/>
    </row>
    <row r="82" spans="1:8" x14ac:dyDescent="0.15">
      <c r="A82" s="56" t="s">
        <v>169</v>
      </c>
      <c r="B82" s="57" t="s">
        <v>168</v>
      </c>
      <c r="C82" s="73">
        <v>180500</v>
      </c>
      <c r="D82" s="73">
        <v>0</v>
      </c>
      <c r="E82" s="73">
        <v>0</v>
      </c>
      <c r="F82" s="8">
        <f>E82/C82*100</f>
        <v>0</v>
      </c>
      <c r="G82" s="55"/>
      <c r="H82" s="55"/>
    </row>
    <row r="83" spans="1:8" x14ac:dyDescent="0.15">
      <c r="A83" s="56" t="s">
        <v>167</v>
      </c>
      <c r="B83" s="57" t="s">
        <v>166</v>
      </c>
      <c r="C83" s="73">
        <v>353500</v>
      </c>
      <c r="D83" s="73">
        <v>0</v>
      </c>
      <c r="E83" s="73">
        <v>2493.5300000000002</v>
      </c>
      <c r="F83" s="8">
        <f>E83/C83*100</f>
        <v>0.70538330975954744</v>
      </c>
      <c r="G83" s="55"/>
      <c r="H83" s="55"/>
    </row>
    <row r="84" spans="1:8" s="13" customFormat="1" x14ac:dyDescent="0.15">
      <c r="A84" s="15" t="s">
        <v>165</v>
      </c>
      <c r="B84" s="3" t="s">
        <v>93</v>
      </c>
      <c r="C84" s="72">
        <v>0</v>
      </c>
      <c r="D84" s="75">
        <v>0</v>
      </c>
      <c r="E84" s="75">
        <v>0</v>
      </c>
      <c r="F84" s="17">
        <v>0</v>
      </c>
    </row>
    <row r="85" spans="1:8" x14ac:dyDescent="0.15">
      <c r="A85" s="15" t="s">
        <v>164</v>
      </c>
      <c r="B85" s="3" t="s">
        <v>93</v>
      </c>
      <c r="C85" s="72">
        <v>0</v>
      </c>
      <c r="D85" s="75">
        <v>0</v>
      </c>
      <c r="E85" s="75">
        <v>0</v>
      </c>
      <c r="F85" s="17">
        <v>0</v>
      </c>
      <c r="G85" s="55"/>
      <c r="H85" s="55"/>
    </row>
    <row r="86" spans="1:8" x14ac:dyDescent="0.15">
      <c r="A86" s="56" t="s">
        <v>163</v>
      </c>
      <c r="B86" s="57" t="s">
        <v>162</v>
      </c>
      <c r="C86" s="76">
        <v>0</v>
      </c>
      <c r="D86" s="74">
        <v>0</v>
      </c>
      <c r="E86" s="73">
        <v>0</v>
      </c>
      <c r="F86" s="8">
        <v>0</v>
      </c>
      <c r="G86" s="55"/>
      <c r="H86" s="55"/>
    </row>
    <row r="87" spans="1:8" x14ac:dyDescent="0.15">
      <c r="A87" s="56" t="s">
        <v>161</v>
      </c>
      <c r="B87" s="57" t="s">
        <v>160</v>
      </c>
      <c r="C87" s="76">
        <v>0</v>
      </c>
      <c r="D87" s="74">
        <v>0</v>
      </c>
      <c r="E87" s="73">
        <v>0</v>
      </c>
      <c r="F87" s="8">
        <v>0</v>
      </c>
      <c r="G87" s="55"/>
      <c r="H87" s="55"/>
    </row>
    <row r="88" spans="1:8" x14ac:dyDescent="0.15">
      <c r="A88" s="56" t="s">
        <v>159</v>
      </c>
      <c r="B88" s="57" t="s">
        <v>158</v>
      </c>
      <c r="C88" s="76">
        <v>0</v>
      </c>
      <c r="D88" s="74">
        <v>0</v>
      </c>
      <c r="E88" s="73">
        <v>0</v>
      </c>
      <c r="F88" s="8">
        <v>0</v>
      </c>
      <c r="G88" s="55"/>
      <c r="H88" s="55"/>
    </row>
    <row r="89" spans="1:8" s="13" customFormat="1" x14ac:dyDescent="0.15">
      <c r="A89" s="15" t="s">
        <v>157</v>
      </c>
      <c r="B89" s="3" t="s">
        <v>109</v>
      </c>
      <c r="C89" s="75">
        <f>+C90+C96+C93</f>
        <v>1446500</v>
      </c>
      <c r="D89" s="75">
        <f t="shared" ref="D89:E89" si="20">+D90+D96+D93</f>
        <v>223791.61</v>
      </c>
      <c r="E89" s="75">
        <f t="shared" si="20"/>
        <v>924067.94</v>
      </c>
      <c r="F89" s="17">
        <f t="shared" ref="F89:F91" si="21">E89/C89*100</f>
        <v>63.883023850674036</v>
      </c>
    </row>
    <row r="90" spans="1:8" x14ac:dyDescent="0.15">
      <c r="A90" s="15" t="s">
        <v>156</v>
      </c>
      <c r="B90" s="3" t="s">
        <v>155</v>
      </c>
      <c r="C90" s="72">
        <f>+C91</f>
        <v>240000</v>
      </c>
      <c r="D90" s="72">
        <f t="shared" ref="D90" si="22">+D91</f>
        <v>20883</v>
      </c>
      <c r="E90" s="72">
        <f>+E91</f>
        <v>31300</v>
      </c>
      <c r="F90" s="17">
        <f t="shared" si="21"/>
        <v>13.041666666666666</v>
      </c>
      <c r="G90" s="55"/>
      <c r="H90" s="55"/>
    </row>
    <row r="91" spans="1:8" x14ac:dyDescent="0.15">
      <c r="A91" s="56" t="s">
        <v>154</v>
      </c>
      <c r="B91" s="57" t="s">
        <v>153</v>
      </c>
      <c r="C91" s="76">
        <v>240000</v>
      </c>
      <c r="D91" s="73">
        <v>20883</v>
      </c>
      <c r="E91" s="73">
        <v>31300</v>
      </c>
      <c r="F91" s="59">
        <f t="shared" si="21"/>
        <v>13.041666666666666</v>
      </c>
      <c r="G91" s="55"/>
      <c r="H91" s="55"/>
    </row>
    <row r="92" spans="1:8" ht="21" x14ac:dyDescent="0.15">
      <c r="A92" s="56" t="s">
        <v>152</v>
      </c>
      <c r="B92" s="57" t="s">
        <v>151</v>
      </c>
      <c r="C92" s="76">
        <v>0</v>
      </c>
      <c r="D92" s="73">
        <v>0</v>
      </c>
      <c r="E92" s="73">
        <v>0</v>
      </c>
      <c r="F92" s="59">
        <v>0</v>
      </c>
      <c r="G92" s="55"/>
      <c r="H92" s="55"/>
    </row>
    <row r="93" spans="1:8" x14ac:dyDescent="0.15">
      <c r="A93" s="15" t="s">
        <v>150</v>
      </c>
      <c r="B93" s="3" t="s">
        <v>149</v>
      </c>
      <c r="C93" s="72">
        <v>0</v>
      </c>
      <c r="D93" s="77">
        <v>0</v>
      </c>
      <c r="E93" s="75">
        <v>0</v>
      </c>
      <c r="F93" s="60">
        <v>0</v>
      </c>
      <c r="G93" s="58"/>
      <c r="H93" s="58"/>
    </row>
    <row r="94" spans="1:8" x14ac:dyDescent="0.15">
      <c r="A94" s="56" t="s">
        <v>148</v>
      </c>
      <c r="B94" s="57" t="s">
        <v>147</v>
      </c>
      <c r="C94" s="76">
        <v>0</v>
      </c>
      <c r="D94" s="77">
        <v>0</v>
      </c>
      <c r="E94" s="73">
        <v>0</v>
      </c>
      <c r="F94" s="61">
        <v>0</v>
      </c>
      <c r="G94" s="55"/>
      <c r="H94" s="55"/>
    </row>
    <row r="95" spans="1:8" x14ac:dyDescent="0.15">
      <c r="A95" s="56" t="s">
        <v>146</v>
      </c>
      <c r="B95" s="57" t="s">
        <v>145</v>
      </c>
      <c r="C95" s="78">
        <v>0</v>
      </c>
      <c r="D95" s="74">
        <v>0</v>
      </c>
      <c r="E95" s="73">
        <v>0</v>
      </c>
      <c r="F95" s="61">
        <v>0</v>
      </c>
      <c r="G95" s="55"/>
      <c r="H95" s="55"/>
    </row>
    <row r="96" spans="1:8" x14ac:dyDescent="0.15">
      <c r="A96" s="15" t="s">
        <v>144</v>
      </c>
      <c r="B96" s="3" t="s">
        <v>142</v>
      </c>
      <c r="C96" s="79">
        <f>+C97</f>
        <v>1206500</v>
      </c>
      <c r="D96" s="72">
        <f t="shared" ref="D96:E96" si="23">+D97</f>
        <v>202908.61</v>
      </c>
      <c r="E96" s="72">
        <f t="shared" si="23"/>
        <v>892767.94</v>
      </c>
      <c r="F96" s="60">
        <f>E96/C96*100</f>
        <v>73.996513883133019</v>
      </c>
      <c r="G96" s="55"/>
      <c r="H96" s="55"/>
    </row>
    <row r="97" spans="1:8" x14ac:dyDescent="0.15">
      <c r="A97" s="56" t="s">
        <v>143</v>
      </c>
      <c r="B97" s="57" t="s">
        <v>142</v>
      </c>
      <c r="C97" s="80">
        <v>1206500</v>
      </c>
      <c r="D97" s="73">
        <v>202908.61</v>
      </c>
      <c r="E97" s="73">
        <v>892767.94</v>
      </c>
      <c r="F97" s="62">
        <f>E97/C97*100</f>
        <v>73.996513883133019</v>
      </c>
      <c r="G97" s="55"/>
      <c r="H97" s="55"/>
    </row>
    <row r="98" spans="1:8" s="13" customFormat="1" x14ac:dyDescent="0.15">
      <c r="A98" s="15" t="s">
        <v>141</v>
      </c>
      <c r="B98" s="3" t="s">
        <v>140</v>
      </c>
      <c r="C98" s="79">
        <f>+C99+C100+C101</f>
        <v>240000</v>
      </c>
      <c r="D98" s="72">
        <f t="shared" ref="D98:E98" si="24">+D99+D100+D101</f>
        <v>12412.45</v>
      </c>
      <c r="E98" s="72">
        <f t="shared" si="24"/>
        <v>39219.74</v>
      </c>
      <c r="F98" s="60">
        <f>E98/C98*100</f>
        <v>16.341558333333335</v>
      </c>
    </row>
    <row r="99" spans="1:8" x14ac:dyDescent="0.15">
      <c r="A99" s="56" t="s">
        <v>139</v>
      </c>
      <c r="B99" s="57" t="s">
        <v>138</v>
      </c>
      <c r="C99" s="80">
        <v>230000</v>
      </c>
      <c r="D99" s="73">
        <v>12412.45</v>
      </c>
      <c r="E99" s="73">
        <v>39219.74</v>
      </c>
      <c r="F99" s="62">
        <f>E99/C99*100</f>
        <v>17.052060869565217</v>
      </c>
      <c r="G99" s="55"/>
      <c r="H99" s="55"/>
    </row>
    <row r="100" spans="1:8" x14ac:dyDescent="0.15">
      <c r="A100" s="56" t="s">
        <v>137</v>
      </c>
      <c r="B100" s="57" t="s">
        <v>136</v>
      </c>
      <c r="C100" s="80">
        <v>10000</v>
      </c>
      <c r="D100" s="73">
        <v>0</v>
      </c>
      <c r="E100" s="73">
        <v>0</v>
      </c>
      <c r="F100" s="62">
        <f t="shared" ref="F100" si="25">E100/C100*100</f>
        <v>0</v>
      </c>
      <c r="G100" s="55"/>
      <c r="H100" s="55"/>
    </row>
    <row r="101" spans="1:8" x14ac:dyDescent="0.15">
      <c r="A101" s="56" t="s">
        <v>135</v>
      </c>
      <c r="B101" s="57" t="s">
        <v>134</v>
      </c>
      <c r="C101" s="73">
        <v>0</v>
      </c>
      <c r="D101" s="73">
        <v>0</v>
      </c>
      <c r="E101" s="73">
        <v>0</v>
      </c>
      <c r="F101" s="8">
        <v>0</v>
      </c>
      <c r="G101" s="55"/>
      <c r="H101" s="55"/>
    </row>
    <row r="102" spans="1:8" s="13" customFormat="1" ht="15" customHeight="1" thickBot="1" x14ac:dyDescent="0.2">
      <c r="A102" s="14" t="s">
        <v>133</v>
      </c>
      <c r="B102" s="4" t="s">
        <v>132</v>
      </c>
      <c r="C102" s="81">
        <f>SUM(C6,C75,C84,C89,C98)</f>
        <v>13150000</v>
      </c>
      <c r="D102" s="81">
        <f t="shared" ref="D102" si="26">SUM(D6,D75,D84,D89,D98)</f>
        <v>1088683.3499999999</v>
      </c>
      <c r="E102" s="81">
        <f>SUM(E6,E75,E84,E89,E98)</f>
        <v>2807375.51</v>
      </c>
      <c r="F102" s="5">
        <f>E102/C102*100</f>
        <v>21.348863193916348</v>
      </c>
    </row>
    <row r="103" spans="1:8" x14ac:dyDescent="0.15">
      <c r="A103" s="55"/>
      <c r="B103" s="55"/>
      <c r="C103" s="55"/>
      <c r="D103" s="55"/>
      <c r="E103" s="55"/>
      <c r="F103" s="55"/>
      <c r="G103" s="55"/>
      <c r="H103" s="55"/>
    </row>
    <row r="104" spans="1:8" x14ac:dyDescent="0.15">
      <c r="A104" s="55"/>
      <c r="B104" s="55"/>
      <c r="C104" s="55"/>
      <c r="D104" s="58"/>
      <c r="E104" s="58"/>
      <c r="F104" s="55"/>
      <c r="G104" s="55"/>
      <c r="H104" s="55"/>
    </row>
    <row r="105" spans="1:8" x14ac:dyDescent="0.15">
      <c r="A105" s="55"/>
      <c r="B105" s="55"/>
      <c r="C105" s="58"/>
      <c r="D105" s="58"/>
      <c r="E105" s="58"/>
      <c r="F105" s="58"/>
      <c r="G105" s="55"/>
      <c r="H105" s="55"/>
    </row>
    <row r="106" spans="1:8" x14ac:dyDescent="0.15">
      <c r="A106" s="55"/>
      <c r="B106" s="55"/>
      <c r="C106" s="58"/>
      <c r="D106" s="58"/>
      <c r="E106" s="58"/>
      <c r="F106" s="55"/>
      <c r="G106" s="55"/>
      <c r="H106" s="55"/>
    </row>
    <row r="107" spans="1:8" x14ac:dyDescent="0.15">
      <c r="A107" s="55"/>
      <c r="B107" s="55"/>
      <c r="C107" s="55"/>
      <c r="D107" s="58"/>
      <c r="E107" s="58"/>
      <c r="F107" s="55"/>
      <c r="G107" s="55"/>
      <c r="H107" s="55"/>
    </row>
    <row r="108" spans="1:8" x14ac:dyDescent="0.15">
      <c r="A108" s="55"/>
      <c r="B108" s="55"/>
      <c r="C108" s="55"/>
      <c r="D108" s="58"/>
      <c r="E108" s="58"/>
      <c r="F108" s="55"/>
      <c r="G108" s="55"/>
      <c r="H108" s="55"/>
    </row>
    <row r="109" spans="1:8" x14ac:dyDescent="0.15">
      <c r="A109" s="55"/>
      <c r="B109" s="55"/>
      <c r="C109" s="55"/>
      <c r="D109" s="55"/>
      <c r="E109" s="55"/>
      <c r="F109" s="55"/>
      <c r="G109" s="55"/>
      <c r="H109" s="55"/>
    </row>
    <row r="110" spans="1:8" x14ac:dyDescent="0.15">
      <c r="A110" s="55"/>
      <c r="B110" s="55"/>
      <c r="C110" s="55"/>
      <c r="D110" s="55"/>
      <c r="E110" s="58"/>
      <c r="F110" s="55"/>
      <c r="G110" s="55"/>
      <c r="H110" s="55"/>
    </row>
    <row r="111" spans="1:8" x14ac:dyDescent="0.15">
      <c r="A111" s="55"/>
      <c r="B111" s="55"/>
      <c r="C111" s="55"/>
      <c r="D111" s="55"/>
      <c r="E111" s="55"/>
      <c r="F111" s="55"/>
      <c r="G111" s="55"/>
      <c r="H111" s="55"/>
    </row>
    <row r="112" spans="1:8" x14ac:dyDescent="0.15">
      <c r="A112" s="55"/>
      <c r="B112" s="55"/>
      <c r="C112" s="55"/>
      <c r="D112" s="55"/>
      <c r="E112" s="55"/>
      <c r="F112" s="55"/>
      <c r="G112" s="55"/>
      <c r="H112" s="55"/>
    </row>
    <row r="113" spans="1:8" x14ac:dyDescent="0.15">
      <c r="A113" s="55"/>
      <c r="B113" s="55"/>
      <c r="C113" s="55"/>
      <c r="D113" s="55"/>
      <c r="E113" s="55"/>
      <c r="F113" s="55"/>
      <c r="G113" s="55"/>
      <c r="H113" s="55"/>
    </row>
    <row r="114" spans="1:8" x14ac:dyDescent="0.15">
      <c r="A114" s="55"/>
      <c r="B114" s="55"/>
      <c r="C114" s="55"/>
      <c r="D114" s="55"/>
      <c r="E114" s="55"/>
      <c r="F114" s="55"/>
      <c r="G114" s="55"/>
      <c r="H114" s="55"/>
    </row>
    <row r="115" spans="1:8" x14ac:dyDescent="0.15">
      <c r="A115" s="55"/>
      <c r="B115" s="55"/>
      <c r="C115" s="55"/>
      <c r="D115" s="55"/>
      <c r="E115" s="55"/>
      <c r="F115" s="55"/>
      <c r="G115" s="55"/>
      <c r="H115" s="55"/>
    </row>
    <row r="116" spans="1:8" x14ac:dyDescent="0.15">
      <c r="A116" s="55"/>
      <c r="B116" s="55"/>
      <c r="C116" s="55"/>
      <c r="D116" s="55"/>
      <c r="E116" s="58"/>
      <c r="F116" s="55"/>
      <c r="G116" s="55"/>
      <c r="H116" s="55"/>
    </row>
    <row r="117" spans="1:8" x14ac:dyDescent="0.15">
      <c r="A117" s="55"/>
      <c r="B117" s="55"/>
      <c r="C117" s="55"/>
      <c r="D117" s="55"/>
      <c r="E117" s="55"/>
      <c r="F117" s="55"/>
      <c r="G117" s="55"/>
      <c r="H117" s="55"/>
    </row>
    <row r="118" spans="1:8" x14ac:dyDescent="0.15">
      <c r="A118" s="55"/>
      <c r="B118" s="55"/>
      <c r="C118" s="55"/>
      <c r="D118" s="55"/>
      <c r="E118" s="55"/>
      <c r="F118" s="55"/>
      <c r="G118" s="55"/>
      <c r="H118" s="55"/>
    </row>
    <row r="119" spans="1:8" x14ac:dyDescent="0.15">
      <c r="A119" s="55"/>
      <c r="B119" s="55"/>
      <c r="C119" s="55"/>
      <c r="D119" s="55"/>
      <c r="E119" s="55"/>
      <c r="F119" s="55"/>
      <c r="G119" s="55"/>
      <c r="H119" s="55"/>
    </row>
    <row r="120" spans="1:8" x14ac:dyDescent="0.15">
      <c r="A120" s="55"/>
      <c r="B120" s="55"/>
      <c r="C120" s="55"/>
      <c r="D120" s="55"/>
      <c r="E120" s="55"/>
      <c r="F120" s="55"/>
      <c r="G120" s="55"/>
      <c r="H120" s="55"/>
    </row>
    <row r="121" spans="1:8" x14ac:dyDescent="0.15">
      <c r="A121" s="55"/>
      <c r="B121" s="55"/>
      <c r="C121" s="55"/>
      <c r="D121" s="55"/>
      <c r="E121" s="55"/>
      <c r="F121" s="55"/>
      <c r="G121" s="55"/>
      <c r="H121" s="55"/>
    </row>
    <row r="122" spans="1:8" x14ac:dyDescent="0.15">
      <c r="A122" s="55"/>
      <c r="B122" s="55"/>
      <c r="C122" s="55"/>
      <c r="D122" s="55"/>
      <c r="E122" s="55"/>
      <c r="F122" s="55"/>
      <c r="G122" s="55"/>
      <c r="H122" s="55"/>
    </row>
    <row r="123" spans="1:8" x14ac:dyDescent="0.15">
      <c r="A123" s="55"/>
      <c r="B123" s="55"/>
      <c r="C123" s="55"/>
      <c r="D123" s="55"/>
      <c r="E123" s="55"/>
      <c r="F123" s="55"/>
      <c r="G123" s="55"/>
      <c r="H123" s="55"/>
    </row>
    <row r="124" spans="1:8" x14ac:dyDescent="0.15">
      <c r="A124" s="55"/>
      <c r="B124" s="55"/>
      <c r="C124" s="55"/>
      <c r="D124" s="55"/>
      <c r="E124" s="55"/>
      <c r="F124" s="55"/>
      <c r="G124" s="55"/>
      <c r="H124" s="55"/>
    </row>
    <row r="125" spans="1:8" x14ac:dyDescent="0.15">
      <c r="A125" s="55"/>
      <c r="B125" s="55"/>
      <c r="C125" s="55"/>
      <c r="D125" s="55"/>
      <c r="E125" s="55"/>
      <c r="F125" s="55"/>
      <c r="G125" s="55"/>
      <c r="H125" s="55"/>
    </row>
    <row r="126" spans="1:8" x14ac:dyDescent="0.15">
      <c r="A126" s="55"/>
      <c r="B126" s="55"/>
      <c r="C126" s="55"/>
      <c r="D126" s="55"/>
      <c r="E126" s="55"/>
      <c r="F126" s="55"/>
      <c r="G126" s="55"/>
      <c r="H126" s="55"/>
    </row>
    <row r="127" spans="1:8" x14ac:dyDescent="0.15">
      <c r="A127" s="55"/>
      <c r="B127" s="55"/>
      <c r="C127" s="55"/>
      <c r="D127" s="55"/>
      <c r="E127" s="55"/>
      <c r="F127" s="55"/>
      <c r="G127" s="55"/>
      <c r="H127" s="55"/>
    </row>
    <row r="128" spans="1:8" x14ac:dyDescent="0.15">
      <c r="A128" s="55"/>
      <c r="B128" s="55"/>
      <c r="C128" s="55"/>
      <c r="D128" s="55"/>
      <c r="E128" s="55"/>
      <c r="F128" s="55"/>
      <c r="G128" s="55"/>
      <c r="H128" s="55"/>
    </row>
    <row r="129" spans="1:8" x14ac:dyDescent="0.15">
      <c r="A129" s="55"/>
      <c r="B129" s="55"/>
      <c r="C129" s="55"/>
      <c r="D129" s="55"/>
      <c r="E129" s="55"/>
      <c r="F129" s="55"/>
      <c r="G129" s="55"/>
      <c r="H129" s="55"/>
    </row>
    <row r="130" spans="1:8" x14ac:dyDescent="0.15">
      <c r="A130" s="55"/>
      <c r="B130" s="55"/>
      <c r="C130" s="55"/>
      <c r="D130" s="55"/>
      <c r="E130" s="55"/>
      <c r="F130" s="55"/>
      <c r="G130" s="55"/>
      <c r="H130" s="55"/>
    </row>
    <row r="131" spans="1:8" x14ac:dyDescent="0.15">
      <c r="A131" s="55"/>
      <c r="B131" s="55"/>
      <c r="C131" s="55"/>
      <c r="D131" s="55"/>
      <c r="E131" s="55"/>
      <c r="F131" s="55"/>
      <c r="G131" s="55"/>
      <c r="H131" s="55"/>
    </row>
    <row r="132" spans="1:8" x14ac:dyDescent="0.15">
      <c r="A132" s="55"/>
      <c r="B132" s="55"/>
      <c r="C132" s="55"/>
      <c r="D132" s="55"/>
      <c r="E132" s="55"/>
      <c r="F132" s="55"/>
      <c r="G132" s="55"/>
      <c r="H132" s="55"/>
    </row>
    <row r="133" spans="1:8" x14ac:dyDescent="0.15">
      <c r="A133" s="55"/>
      <c r="B133" s="55"/>
      <c r="C133" s="55"/>
      <c r="D133" s="55"/>
      <c r="E133" s="55"/>
      <c r="F133" s="55"/>
      <c r="G133" s="55"/>
      <c r="H133" s="55"/>
    </row>
    <row r="134" spans="1:8" x14ac:dyDescent="0.15">
      <c r="A134" s="55"/>
      <c r="B134" s="55"/>
      <c r="C134" s="55"/>
      <c r="D134" s="55"/>
      <c r="E134" s="55"/>
      <c r="F134" s="55"/>
      <c r="G134" s="55"/>
      <c r="H134" s="55"/>
    </row>
    <row r="135" spans="1:8" x14ac:dyDescent="0.15">
      <c r="A135" s="55"/>
      <c r="B135" s="55"/>
      <c r="C135" s="55"/>
      <c r="D135" s="55"/>
      <c r="E135" s="55"/>
      <c r="F135" s="55"/>
      <c r="G135" s="55"/>
      <c r="H135" s="55"/>
    </row>
    <row r="136" spans="1:8" x14ac:dyDescent="0.15">
      <c r="A136" s="55"/>
      <c r="B136" s="55"/>
      <c r="C136" s="55"/>
      <c r="D136" s="55"/>
      <c r="E136" s="55"/>
      <c r="F136" s="55"/>
      <c r="G136" s="55"/>
      <c r="H136" s="55"/>
    </row>
    <row r="137" spans="1:8" x14ac:dyDescent="0.15">
      <c r="A137" s="55"/>
      <c r="B137" s="55"/>
      <c r="C137" s="55"/>
      <c r="D137" s="55"/>
      <c r="E137" s="55"/>
      <c r="F137" s="55"/>
      <c r="G137" s="55"/>
      <c r="H137" s="55"/>
    </row>
    <row r="138" spans="1:8" x14ac:dyDescent="0.15">
      <c r="A138" s="55"/>
      <c r="B138" s="55"/>
      <c r="C138" s="55"/>
      <c r="D138" s="55"/>
      <c r="E138" s="55"/>
      <c r="F138" s="55"/>
      <c r="G138" s="55"/>
      <c r="H138" s="55"/>
    </row>
    <row r="139" spans="1:8" ht="12" x14ac:dyDescent="0.2">
      <c r="A139" s="12" t="s">
        <v>131</v>
      </c>
      <c r="B139" s="16"/>
      <c r="C139" s="16"/>
      <c r="D139" s="16"/>
      <c r="E139" s="7"/>
      <c r="F139" s="55"/>
      <c r="G139" s="55"/>
      <c r="H139" s="55"/>
    </row>
    <row r="140" spans="1:8" x14ac:dyDescent="0.15">
      <c r="A140" s="11"/>
      <c r="B140" s="7"/>
      <c r="C140" s="7"/>
      <c r="D140" s="7"/>
      <c r="E140" s="7"/>
      <c r="F140" s="55"/>
      <c r="G140" s="55"/>
      <c r="H140" s="55"/>
    </row>
    <row r="141" spans="1:8" ht="60" x14ac:dyDescent="0.15">
      <c r="A141" s="11"/>
      <c r="B141" s="85" t="s">
        <v>130</v>
      </c>
      <c r="C141" s="86" t="s">
        <v>390</v>
      </c>
      <c r="D141" s="7"/>
      <c r="E141" s="7"/>
      <c r="F141" s="55"/>
      <c r="G141" s="55"/>
      <c r="H141" s="55"/>
    </row>
    <row r="142" spans="1:8" ht="12" x14ac:dyDescent="0.2">
      <c r="A142" s="11"/>
      <c r="B142" s="87" t="s">
        <v>129</v>
      </c>
      <c r="C142" s="75">
        <f>+C143+C144+C145+C146+C148+C147</f>
        <v>671438.74</v>
      </c>
      <c r="D142" s="18"/>
      <c r="E142" s="19"/>
      <c r="F142" s="55"/>
      <c r="G142" s="55"/>
      <c r="H142" s="55"/>
    </row>
    <row r="143" spans="1:8" ht="12" x14ac:dyDescent="0.2">
      <c r="A143" s="11"/>
      <c r="B143" s="88" t="s">
        <v>128</v>
      </c>
      <c r="C143" s="74">
        <f>212058.16+5479.46+214686.77+2240.72</f>
        <v>434465.11</v>
      </c>
      <c r="D143" s="7"/>
      <c r="E143" s="18"/>
      <c r="F143" s="55"/>
      <c r="G143" s="55"/>
      <c r="H143" s="55"/>
    </row>
    <row r="144" spans="1:8" ht="12" x14ac:dyDescent="0.2">
      <c r="A144" s="11"/>
      <c r="B144" s="88" t="s">
        <v>127</v>
      </c>
      <c r="C144" s="74">
        <f>2383.82+17232.2</f>
        <v>19616.02</v>
      </c>
      <c r="D144" s="7"/>
      <c r="E144" s="69"/>
      <c r="F144" s="55"/>
      <c r="G144" s="55"/>
      <c r="H144" s="55"/>
    </row>
    <row r="145" spans="1:8" ht="12" x14ac:dyDescent="0.2">
      <c r="A145" s="11"/>
      <c r="B145" s="88" t="s">
        <v>126</v>
      </c>
      <c r="C145" s="74">
        <f>5200.63+49952.73</f>
        <v>55153.36</v>
      </c>
      <c r="D145" s="7"/>
      <c r="E145" s="69"/>
      <c r="F145" s="55"/>
      <c r="G145" s="58"/>
      <c r="H145" s="58"/>
    </row>
    <row r="146" spans="1:8" ht="12" x14ac:dyDescent="0.2">
      <c r="A146" s="11"/>
      <c r="B146" s="88" t="s">
        <v>125</v>
      </c>
      <c r="C146" s="74">
        <f>2275.34+354.85+16893.31</f>
        <v>19523.5</v>
      </c>
      <c r="D146" s="7"/>
      <c r="E146" s="69"/>
      <c r="F146" s="55"/>
      <c r="G146" s="55"/>
      <c r="H146" s="55"/>
    </row>
    <row r="147" spans="1:8" ht="12" x14ac:dyDescent="0.2">
      <c r="A147" s="11"/>
      <c r="B147" s="88" t="s">
        <v>124</v>
      </c>
      <c r="C147" s="74"/>
      <c r="D147" s="7"/>
      <c r="E147" s="70"/>
      <c r="F147" s="55"/>
      <c r="G147" s="55"/>
      <c r="H147" s="55"/>
    </row>
    <row r="148" spans="1:8" ht="12" x14ac:dyDescent="0.2">
      <c r="A148" s="11"/>
      <c r="B148" s="88" t="s">
        <v>123</v>
      </c>
      <c r="C148" s="74">
        <f>47341.91+47996.93+47341.91</f>
        <v>142680.75</v>
      </c>
      <c r="D148" s="7"/>
      <c r="E148" s="18"/>
      <c r="F148" s="55"/>
      <c r="G148" s="55"/>
      <c r="H148" s="55"/>
    </row>
    <row r="149" spans="1:8" ht="12" x14ac:dyDescent="0.2">
      <c r="A149" s="11"/>
      <c r="B149" s="87" t="s">
        <v>122</v>
      </c>
      <c r="C149" s="75">
        <f>500+600+864+3700+1144</f>
        <v>6808</v>
      </c>
      <c r="D149" s="7"/>
      <c r="E149" s="19"/>
      <c r="F149" s="55"/>
      <c r="G149" s="55"/>
      <c r="H149" s="55"/>
    </row>
    <row r="150" spans="1:8" ht="12" x14ac:dyDescent="0.2">
      <c r="A150" s="7"/>
      <c r="B150" s="87" t="s">
        <v>121</v>
      </c>
      <c r="C150" s="75">
        <f>3465+4712.85+2828.63+9.1+334.23+663.41+3565.45+3565.45</f>
        <v>19144.12</v>
      </c>
      <c r="D150" s="7"/>
      <c r="E150" s="19"/>
      <c r="F150" s="55"/>
      <c r="G150" s="55"/>
      <c r="H150" s="55"/>
    </row>
    <row r="151" spans="1:8" ht="12" x14ac:dyDescent="0.2">
      <c r="A151" s="7"/>
      <c r="B151" s="87" t="s">
        <v>120</v>
      </c>
      <c r="C151" s="75">
        <f>675+86+70+1633.5+1623.91+9975+5122.21+27353.86+1355.2</f>
        <v>47894.679999999993</v>
      </c>
      <c r="D151" s="7"/>
      <c r="E151" s="19"/>
      <c r="F151" s="55"/>
      <c r="G151" s="55"/>
      <c r="H151" s="55"/>
    </row>
    <row r="152" spans="1:8" ht="12" x14ac:dyDescent="0.2">
      <c r="A152" s="7"/>
      <c r="B152" s="87" t="s">
        <v>119</v>
      </c>
      <c r="C152" s="75">
        <v>2298.4</v>
      </c>
      <c r="D152" s="7"/>
      <c r="E152" s="19"/>
      <c r="F152" s="55"/>
      <c r="G152" s="55"/>
      <c r="H152" s="55"/>
    </row>
    <row r="153" spans="1:8" ht="12" x14ac:dyDescent="0.2">
      <c r="A153" s="7"/>
      <c r="B153" s="87" t="s">
        <v>118</v>
      </c>
      <c r="C153" s="75">
        <f>5000+14.65</f>
        <v>5014.6499999999996</v>
      </c>
      <c r="D153" s="7"/>
      <c r="E153" s="19"/>
      <c r="F153" s="58"/>
      <c r="G153" s="55"/>
      <c r="H153" s="55"/>
    </row>
    <row r="154" spans="1:8" ht="12" x14ac:dyDescent="0.2">
      <c r="A154" s="7"/>
      <c r="B154" s="87" t="s">
        <v>117</v>
      </c>
      <c r="C154" s="75"/>
      <c r="D154" s="7"/>
      <c r="E154" s="19"/>
      <c r="F154" s="55"/>
      <c r="G154" s="55"/>
      <c r="H154" s="55"/>
    </row>
    <row r="155" spans="1:8" ht="12" x14ac:dyDescent="0.2">
      <c r="A155" s="7"/>
      <c r="B155" s="87" t="s">
        <v>116</v>
      </c>
      <c r="C155" s="75">
        <v>10064.629999999999</v>
      </c>
      <c r="D155" s="7"/>
      <c r="E155" s="19"/>
      <c r="F155" s="58"/>
      <c r="G155" s="55"/>
      <c r="H155" s="55"/>
    </row>
    <row r="156" spans="1:8" ht="12" x14ac:dyDescent="0.2">
      <c r="A156" s="7"/>
      <c r="B156" s="87" t="s">
        <v>115</v>
      </c>
      <c r="C156" s="75">
        <f>13847.65+1750+14228.63</f>
        <v>29826.28</v>
      </c>
      <c r="D156" s="7"/>
      <c r="E156" s="19"/>
      <c r="F156" s="7"/>
      <c r="G156" s="58"/>
      <c r="H156" s="55"/>
    </row>
    <row r="157" spans="1:8" ht="12" x14ac:dyDescent="0.2">
      <c r="A157" s="7"/>
      <c r="B157" s="88" t="s">
        <v>114</v>
      </c>
      <c r="C157" s="74"/>
      <c r="D157" s="7"/>
      <c r="E157" s="18"/>
      <c r="F157" s="55"/>
      <c r="G157" s="55"/>
      <c r="H157" s="55"/>
    </row>
    <row r="158" spans="1:8" ht="12" x14ac:dyDescent="0.2">
      <c r="A158" s="7"/>
      <c r="B158" s="87" t="s">
        <v>113</v>
      </c>
      <c r="C158" s="75"/>
      <c r="D158" s="7"/>
      <c r="E158" s="19"/>
      <c r="F158" s="55"/>
      <c r="G158" s="55"/>
      <c r="H158" s="55"/>
    </row>
    <row r="159" spans="1:8" ht="26.25" customHeight="1" x14ac:dyDescent="0.15">
      <c r="A159" s="7"/>
      <c r="B159" s="89" t="s">
        <v>112</v>
      </c>
      <c r="C159" s="75">
        <f>486.74+1500+400+294.16+7862.6+817.3+5679.47+8658.5</f>
        <v>25698.77</v>
      </c>
      <c r="D159" s="7"/>
      <c r="E159" s="19"/>
      <c r="F159" s="55"/>
      <c r="G159" s="55"/>
      <c r="H159" s="55"/>
    </row>
    <row r="160" spans="1:8" ht="12" x14ac:dyDescent="0.2">
      <c r="A160" s="7"/>
      <c r="B160" s="87" t="s">
        <v>111</v>
      </c>
      <c r="C160" s="75">
        <f>15000+2003+5000+2900</f>
        <v>24903</v>
      </c>
      <c r="D160" s="7"/>
      <c r="E160" s="19"/>
      <c r="F160" s="55"/>
      <c r="G160" s="55"/>
      <c r="H160" s="55"/>
    </row>
    <row r="161" spans="1:8" ht="12" x14ac:dyDescent="0.2">
      <c r="A161" s="7"/>
      <c r="B161" s="87" t="s">
        <v>110</v>
      </c>
      <c r="C161" s="75">
        <f>35400+6683.81+11592.86</f>
        <v>53676.67</v>
      </c>
      <c r="D161" s="7"/>
      <c r="E161" s="19"/>
      <c r="F161" s="55"/>
      <c r="G161" s="55"/>
      <c r="H161" s="55"/>
    </row>
    <row r="162" spans="1:8" ht="12" x14ac:dyDescent="0.2">
      <c r="A162" s="7"/>
      <c r="B162" s="87" t="s">
        <v>93</v>
      </c>
      <c r="C162" s="75"/>
      <c r="D162" s="7"/>
      <c r="E162" s="19"/>
      <c r="F162" s="55"/>
      <c r="G162" s="55"/>
      <c r="H162" s="55"/>
    </row>
    <row r="163" spans="1:8" ht="12" x14ac:dyDescent="0.2">
      <c r="A163" s="7"/>
      <c r="B163" s="87" t="s">
        <v>109</v>
      </c>
      <c r="C163" s="75"/>
      <c r="D163" s="7"/>
      <c r="E163" s="19"/>
      <c r="F163" s="58"/>
      <c r="G163" s="55"/>
      <c r="H163" s="55"/>
    </row>
    <row r="164" spans="1:8" ht="12" x14ac:dyDescent="0.2">
      <c r="A164" s="7"/>
      <c r="B164" s="90" t="s">
        <v>108</v>
      </c>
      <c r="C164" s="75">
        <f>+C142+C149+C150+C151+C152+C153+C154+C155+C156+C158+C159+C160+C161+C162+C163</f>
        <v>896767.94000000018</v>
      </c>
      <c r="D164" s="7"/>
      <c r="E164" s="19"/>
      <c r="F164" s="55"/>
      <c r="G164" s="55"/>
      <c r="H164" s="55"/>
    </row>
    <row r="165" spans="1:8" x14ac:dyDescent="0.15">
      <c r="A165" s="7"/>
      <c r="B165" s="7"/>
      <c r="C165" s="7"/>
      <c r="D165" s="7"/>
      <c r="E165" s="18"/>
      <c r="F165" s="55"/>
      <c r="G165" s="55"/>
      <c r="H165" s="55"/>
    </row>
    <row r="166" spans="1:8" x14ac:dyDescent="0.15">
      <c r="A166" s="11"/>
      <c r="B166" s="18"/>
      <c r="C166" s="35"/>
      <c r="D166" s="7"/>
      <c r="E166" s="18"/>
      <c r="F166" s="71"/>
      <c r="G166" s="55"/>
      <c r="H166" s="55"/>
    </row>
    <row r="167" spans="1:8" x14ac:dyDescent="0.15">
      <c r="A167" s="11"/>
      <c r="B167" s="18"/>
      <c r="C167" s="18"/>
      <c r="D167" s="18"/>
      <c r="E167" s="18"/>
      <c r="F167" s="55"/>
      <c r="G167" s="55"/>
      <c r="H167" s="55"/>
    </row>
    <row r="168" spans="1:8" x14ac:dyDescent="0.15">
      <c r="A168" s="55"/>
      <c r="B168" s="58"/>
      <c r="C168" s="58"/>
      <c r="D168" s="58"/>
      <c r="E168" s="58"/>
      <c r="F168" s="55"/>
      <c r="G168" s="58"/>
      <c r="H168" s="55"/>
    </row>
    <row r="169" spans="1:8" x14ac:dyDescent="0.15">
      <c r="A169" s="55"/>
      <c r="B169" s="55"/>
      <c r="C169" s="58"/>
      <c r="D169" s="55"/>
      <c r="E169" s="58"/>
      <c r="F169" s="55"/>
      <c r="G169" s="58"/>
      <c r="H169" s="55"/>
    </row>
    <row r="170" spans="1:8" x14ac:dyDescent="0.15">
      <c r="A170" s="55"/>
      <c r="B170" s="55"/>
      <c r="C170" s="58"/>
      <c r="D170" s="55"/>
      <c r="E170" s="55"/>
      <c r="F170" s="55"/>
      <c r="G170" s="58"/>
      <c r="H170" s="58"/>
    </row>
    <row r="172" spans="1:8" x14ac:dyDescent="0.15">
      <c r="C172" s="20"/>
    </row>
    <row r="174" spans="1:8" x14ac:dyDescent="0.15">
      <c r="C174" s="20"/>
      <c r="F174" s="20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I5" sqref="I5"/>
    </sheetView>
  </sheetViews>
  <sheetFormatPr defaultRowHeight="15" x14ac:dyDescent="0.25"/>
  <cols>
    <col min="3" max="3" width="28.7109375" customWidth="1"/>
    <col min="4" max="4" width="16.5703125" customWidth="1"/>
    <col min="5" max="5" width="17.28515625" customWidth="1"/>
    <col min="6" max="6" width="19.140625" customWidth="1"/>
    <col min="7" max="7" width="21" customWidth="1"/>
    <col min="10" max="10" width="32.7109375" customWidth="1"/>
    <col min="11" max="11" width="16" customWidth="1"/>
  </cols>
  <sheetData>
    <row r="1" spans="1:10" ht="15.75" thickBot="1" x14ac:dyDescent="0.3">
      <c r="A1" s="22"/>
      <c r="B1" s="22"/>
      <c r="C1" s="22"/>
      <c r="D1" s="22"/>
      <c r="E1" s="22"/>
      <c r="F1" s="22"/>
      <c r="G1" s="22"/>
      <c r="H1" s="22"/>
    </row>
    <row r="2" spans="1:10" ht="16.5" thickBot="1" x14ac:dyDescent="0.3">
      <c r="A2" s="196" t="s">
        <v>1</v>
      </c>
      <c r="B2" s="197"/>
      <c r="C2" s="197"/>
      <c r="D2" s="197"/>
      <c r="E2" s="198"/>
      <c r="F2" s="199" t="s">
        <v>308</v>
      </c>
      <c r="G2" s="200"/>
      <c r="H2" s="23"/>
    </row>
    <row r="3" spans="1:10" ht="45.75" customHeight="1" x14ac:dyDescent="0.25">
      <c r="A3" s="24" t="s">
        <v>306</v>
      </c>
      <c r="B3" s="201" t="s">
        <v>309</v>
      </c>
      <c r="C3" s="202"/>
      <c r="D3" s="203" t="s">
        <v>380</v>
      </c>
      <c r="E3" s="204"/>
      <c r="F3" s="203" t="s">
        <v>379</v>
      </c>
      <c r="G3" s="204"/>
      <c r="H3" s="23"/>
    </row>
    <row r="4" spans="1:10" x14ac:dyDescent="0.25">
      <c r="A4" s="25" t="s">
        <v>303</v>
      </c>
      <c r="B4" s="186" t="s">
        <v>310</v>
      </c>
      <c r="C4" s="187"/>
      <c r="D4" s="176">
        <f>SUM(D5:D7)</f>
        <v>2854173.98</v>
      </c>
      <c r="E4" s="177"/>
      <c r="F4" s="178">
        <f>+F5+F6+F7</f>
        <v>8079388.2599999998</v>
      </c>
      <c r="G4" s="179"/>
      <c r="H4" s="26"/>
      <c r="J4" s="34"/>
    </row>
    <row r="5" spans="1:10" ht="24" customHeight="1" x14ac:dyDescent="0.25">
      <c r="A5" s="27"/>
      <c r="B5" s="194" t="s">
        <v>311</v>
      </c>
      <c r="C5" s="195"/>
      <c r="D5" s="188">
        <v>2744329.68</v>
      </c>
      <c r="E5" s="189"/>
      <c r="F5" s="190">
        <v>7567337.29</v>
      </c>
      <c r="G5" s="191"/>
      <c r="H5" s="26"/>
      <c r="J5" s="34"/>
    </row>
    <row r="6" spans="1:10" x14ac:dyDescent="0.25">
      <c r="A6" s="27"/>
      <c r="B6" s="192" t="s">
        <v>312</v>
      </c>
      <c r="C6" s="193"/>
      <c r="D6" s="188">
        <v>17316</v>
      </c>
      <c r="E6" s="189"/>
      <c r="F6" s="190">
        <v>11784.34</v>
      </c>
      <c r="G6" s="191"/>
      <c r="H6" s="26"/>
      <c r="J6" s="34"/>
    </row>
    <row r="7" spans="1:10" x14ac:dyDescent="0.25">
      <c r="A7" s="27"/>
      <c r="B7" s="192" t="s">
        <v>313</v>
      </c>
      <c r="C7" s="193"/>
      <c r="D7" s="188">
        <v>92528.3</v>
      </c>
      <c r="E7" s="189"/>
      <c r="F7" s="190">
        <v>500266.63</v>
      </c>
      <c r="G7" s="191"/>
      <c r="H7" s="26"/>
      <c r="J7" s="34"/>
    </row>
    <row r="8" spans="1:10" x14ac:dyDescent="0.25">
      <c r="A8" s="25" t="s">
        <v>181</v>
      </c>
      <c r="B8" s="186" t="s">
        <v>314</v>
      </c>
      <c r="C8" s="187"/>
      <c r="D8" s="188"/>
      <c r="E8" s="189"/>
      <c r="F8" s="190"/>
      <c r="G8" s="191"/>
      <c r="H8" s="26"/>
      <c r="J8" s="34"/>
    </row>
    <row r="9" spans="1:10" ht="25.5" customHeight="1" x14ac:dyDescent="0.25">
      <c r="A9" s="25" t="s">
        <v>165</v>
      </c>
      <c r="B9" s="174" t="s">
        <v>315</v>
      </c>
      <c r="C9" s="175"/>
      <c r="D9" s="176">
        <v>47842.66</v>
      </c>
      <c r="E9" s="177"/>
      <c r="F9" s="178"/>
      <c r="G9" s="179"/>
      <c r="H9" s="26"/>
      <c r="J9" s="34"/>
    </row>
    <row r="10" spans="1:10" x14ac:dyDescent="0.25">
      <c r="A10" s="25" t="s">
        <v>157</v>
      </c>
      <c r="B10" s="186" t="s">
        <v>316</v>
      </c>
      <c r="C10" s="187"/>
      <c r="D10" s="176">
        <v>12797.34</v>
      </c>
      <c r="E10" s="177"/>
      <c r="F10" s="178">
        <v>79427.41</v>
      </c>
      <c r="G10" s="179"/>
      <c r="H10" s="26"/>
      <c r="J10" s="34"/>
    </row>
    <row r="11" spans="1:10" x14ac:dyDescent="0.25">
      <c r="A11" s="25" t="s">
        <v>141</v>
      </c>
      <c r="B11" s="186" t="s">
        <v>317</v>
      </c>
      <c r="C11" s="187"/>
      <c r="D11" s="176">
        <f>SUM(D12:D13)</f>
        <v>0</v>
      </c>
      <c r="E11" s="177"/>
      <c r="F11" s="178">
        <f>SUM(G12:G13)</f>
        <v>0</v>
      </c>
      <c r="G11" s="179"/>
      <c r="H11" s="26"/>
      <c r="J11" s="34"/>
    </row>
    <row r="12" spans="1:10" x14ac:dyDescent="0.25">
      <c r="A12" s="25" t="s">
        <v>318</v>
      </c>
      <c r="B12" s="186" t="s">
        <v>319</v>
      </c>
      <c r="C12" s="187"/>
      <c r="D12" s="188"/>
      <c r="E12" s="189"/>
      <c r="F12" s="190"/>
      <c r="G12" s="191"/>
      <c r="H12" s="26"/>
      <c r="J12" s="34"/>
    </row>
    <row r="13" spans="1:10" x14ac:dyDescent="0.25">
      <c r="A13" s="25" t="s">
        <v>320</v>
      </c>
      <c r="B13" s="186" t="s">
        <v>321</v>
      </c>
      <c r="C13" s="187"/>
      <c r="D13" s="188"/>
      <c r="E13" s="189"/>
      <c r="F13" s="190"/>
      <c r="G13" s="191"/>
      <c r="H13" s="26"/>
      <c r="J13" s="34"/>
    </row>
    <row r="14" spans="1:10" x14ac:dyDescent="0.25">
      <c r="A14" s="25" t="s">
        <v>322</v>
      </c>
      <c r="B14" s="186" t="s">
        <v>323</v>
      </c>
      <c r="C14" s="187"/>
      <c r="D14" s="176">
        <v>521404.45</v>
      </c>
      <c r="E14" s="177"/>
      <c r="F14" s="178">
        <v>0</v>
      </c>
      <c r="G14" s="179"/>
      <c r="H14" s="26"/>
      <c r="J14" s="34"/>
    </row>
    <row r="15" spans="1:10" ht="24.75" customHeight="1" x14ac:dyDescent="0.25">
      <c r="A15" s="25" t="s">
        <v>324</v>
      </c>
      <c r="B15" s="174" t="s">
        <v>325</v>
      </c>
      <c r="C15" s="175"/>
      <c r="D15" s="176">
        <v>0</v>
      </c>
      <c r="E15" s="177"/>
      <c r="F15" s="178"/>
      <c r="G15" s="179"/>
      <c r="H15" s="26"/>
      <c r="J15" s="34"/>
    </row>
    <row r="16" spans="1:10" ht="15.75" thickBot="1" x14ac:dyDescent="0.3">
      <c r="A16" s="28" t="s">
        <v>326</v>
      </c>
      <c r="B16" s="180" t="s">
        <v>327</v>
      </c>
      <c r="C16" s="181"/>
      <c r="D16" s="182">
        <v>150</v>
      </c>
      <c r="E16" s="183"/>
      <c r="F16" s="184"/>
      <c r="G16" s="185"/>
      <c r="H16" s="26"/>
      <c r="J16" s="34"/>
    </row>
    <row r="17" spans="1:11" ht="15.75" thickBot="1" x14ac:dyDescent="0.3">
      <c r="A17" s="164" t="s">
        <v>328</v>
      </c>
      <c r="B17" s="165"/>
      <c r="C17" s="166"/>
      <c r="D17" s="167">
        <f>D4+D8+D9+D10+D11+D14+D15+D16</f>
        <v>3436368.43</v>
      </c>
      <c r="E17" s="168"/>
      <c r="F17" s="167">
        <f>F4+F8+F9+F10+F11+F14+F15+F16</f>
        <v>8158815.6699999999</v>
      </c>
      <c r="G17" s="168"/>
      <c r="H17" s="23"/>
      <c r="J17" s="34"/>
    </row>
    <row r="18" spans="1:11" ht="15.75" thickBot="1" x14ac:dyDescent="0.3">
      <c r="A18" s="23"/>
      <c r="B18" s="23"/>
      <c r="C18" s="23"/>
      <c r="D18" s="23"/>
      <c r="E18" s="23"/>
      <c r="F18" s="23"/>
      <c r="G18" s="23"/>
      <c r="H18" s="23"/>
    </row>
    <row r="19" spans="1:11" x14ac:dyDescent="0.25">
      <c r="A19" s="169" t="s">
        <v>329</v>
      </c>
      <c r="B19" s="170"/>
      <c r="C19" s="170"/>
      <c r="D19" s="171" t="s">
        <v>330</v>
      </c>
      <c r="E19" s="171" t="s">
        <v>381</v>
      </c>
      <c r="F19" s="171" t="s">
        <v>382</v>
      </c>
      <c r="G19" s="172" t="s">
        <v>383</v>
      </c>
      <c r="H19" s="23"/>
    </row>
    <row r="20" spans="1:11" ht="52.5" customHeight="1" x14ac:dyDescent="0.25">
      <c r="A20" s="155"/>
      <c r="B20" s="156"/>
      <c r="C20" s="156"/>
      <c r="D20" s="158"/>
      <c r="E20" s="158"/>
      <c r="F20" s="158"/>
      <c r="G20" s="173"/>
      <c r="H20" s="23"/>
    </row>
    <row r="21" spans="1:11" x14ac:dyDescent="0.25">
      <c r="A21" s="155" t="s">
        <v>331</v>
      </c>
      <c r="B21" s="156"/>
      <c r="C21" s="156"/>
      <c r="D21" s="91">
        <v>6980756.5899999999</v>
      </c>
      <c r="E21" s="92">
        <f>1535766.45+98568.3+6143.07+98568.3+6143.07+98568.3+6143.07+98568.3+6143.07+98568.3+6143.07+104711.37+104711.37</f>
        <v>2268746.0400000005</v>
      </c>
      <c r="F21" s="92">
        <f>1640477.82+98568.3+6143.07+69807.58+69807.58+98568.3+6143.07+69807.58+98568.3+6143.07+104711.37</f>
        <v>2268746.0400000005</v>
      </c>
      <c r="G21" s="93">
        <f>E21-F21</f>
        <v>0</v>
      </c>
      <c r="H21" s="23"/>
      <c r="J21" s="51"/>
      <c r="K21" s="51"/>
    </row>
    <row r="22" spans="1:11" x14ac:dyDescent="0.25">
      <c r="A22" s="157" t="s">
        <v>332</v>
      </c>
      <c r="B22" s="158"/>
      <c r="C22" s="158"/>
      <c r="D22" s="159">
        <v>2487624.42</v>
      </c>
      <c r="E22" s="160">
        <f>547277.35+37314.36+43457.43-6143.07+37314.36+37314.36+37314.36+37314.36+37314.36</f>
        <v>808477.87</v>
      </c>
      <c r="F22" s="160">
        <f>584591.71+43457.43-6143.07+24876.24+24876.24+37314.36+24876.24+37314.36+37314.36+655.02</f>
        <v>809132.89</v>
      </c>
      <c r="G22" s="162">
        <f>E22-F22</f>
        <v>-655.02000000001863</v>
      </c>
      <c r="H22" s="23"/>
      <c r="J22" s="151"/>
      <c r="K22" s="151"/>
    </row>
    <row r="23" spans="1:11" ht="25.5" customHeight="1" x14ac:dyDescent="0.25">
      <c r="A23" s="157"/>
      <c r="B23" s="158"/>
      <c r="C23" s="158"/>
      <c r="D23" s="159"/>
      <c r="E23" s="161"/>
      <c r="F23" s="161"/>
      <c r="G23" s="163"/>
      <c r="H23" s="23"/>
      <c r="J23" s="151"/>
      <c r="K23" s="151"/>
    </row>
    <row r="24" spans="1:11" ht="15.75" thickBot="1" x14ac:dyDescent="0.3">
      <c r="A24" s="152" t="s">
        <v>108</v>
      </c>
      <c r="B24" s="153"/>
      <c r="C24" s="153"/>
      <c r="D24" s="94">
        <f>SUM(D21:D23)</f>
        <v>9468381.0099999998</v>
      </c>
      <c r="E24" s="94">
        <f>SUM(E21:E23)</f>
        <v>3077223.9100000006</v>
      </c>
      <c r="F24" s="94">
        <f>SUM(F21:F23)</f>
        <v>3077878.9300000006</v>
      </c>
      <c r="G24" s="95">
        <f>SUM(G21:G23)</f>
        <v>-655.02000000001863</v>
      </c>
      <c r="H24" s="23"/>
    </row>
    <row r="25" spans="1:11" x14ac:dyDescent="0.25">
      <c r="A25" s="23"/>
      <c r="B25" s="23"/>
      <c r="C25" s="23"/>
      <c r="D25" s="23"/>
      <c r="E25" s="23"/>
      <c r="F25" s="23"/>
      <c r="G25" s="23"/>
      <c r="H25" s="23"/>
    </row>
    <row r="26" spans="1:11" x14ac:dyDescent="0.25">
      <c r="A26" s="21"/>
      <c r="B26" s="21"/>
      <c r="C26" s="29"/>
      <c r="D26" s="96" t="s">
        <v>333</v>
      </c>
      <c r="E26" s="97"/>
      <c r="F26" s="97"/>
      <c r="G26" s="30"/>
      <c r="H26" s="30"/>
      <c r="J26" s="52"/>
      <c r="K26" s="52"/>
    </row>
    <row r="27" spans="1:11" x14ac:dyDescent="0.25">
      <c r="A27" s="21"/>
      <c r="B27" s="21"/>
      <c r="C27" s="21"/>
      <c r="D27" s="30"/>
      <c r="E27" s="154" t="s">
        <v>334</v>
      </c>
      <c r="F27" s="154"/>
      <c r="G27" s="30"/>
      <c r="H27" s="21"/>
      <c r="J27" s="52"/>
      <c r="K27" s="52"/>
    </row>
    <row r="28" spans="1:11" x14ac:dyDescent="0.25">
      <c r="A28" s="21"/>
      <c r="B28" s="21"/>
      <c r="C28" s="21"/>
      <c r="D28" s="21"/>
      <c r="E28" s="21"/>
      <c r="F28" s="21"/>
      <c r="G28" s="21"/>
      <c r="H28" s="21"/>
    </row>
    <row r="29" spans="1:11" x14ac:dyDescent="0.25">
      <c r="A29" s="21"/>
      <c r="B29" s="21"/>
      <c r="C29" s="21"/>
      <c r="D29" s="21"/>
      <c r="E29" s="37"/>
      <c r="F29" s="21"/>
      <c r="G29" s="21"/>
      <c r="H29" s="21"/>
    </row>
    <row r="30" spans="1:11" x14ac:dyDescent="0.25">
      <c r="A30" s="21"/>
      <c r="B30" s="21"/>
      <c r="C30" s="21"/>
      <c r="D30" s="21"/>
      <c r="E30" s="54"/>
      <c r="F30" s="54"/>
      <c r="G30" s="36"/>
      <c r="H30" s="21"/>
    </row>
    <row r="31" spans="1:11" x14ac:dyDescent="0.25">
      <c r="A31" s="21"/>
      <c r="B31" s="21"/>
      <c r="C31" s="21"/>
      <c r="D31" s="21"/>
      <c r="E31" s="21"/>
      <c r="F31" s="54"/>
      <c r="G31" s="36"/>
      <c r="H31" s="21"/>
    </row>
    <row r="32" spans="1:11" x14ac:dyDescent="0.25">
      <c r="A32" s="21"/>
      <c r="B32" s="21"/>
      <c r="C32" s="21"/>
      <c r="D32" s="21"/>
      <c r="E32" s="21"/>
      <c r="F32" s="54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36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</sheetData>
  <mergeCells count="62">
    <mergeCell ref="B4:C4"/>
    <mergeCell ref="D4:E4"/>
    <mergeCell ref="F4:G4"/>
    <mergeCell ref="A2:E2"/>
    <mergeCell ref="F2:G2"/>
    <mergeCell ref="B3:C3"/>
    <mergeCell ref="D3:E3"/>
    <mergeCell ref="F3:G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7:C17"/>
    <mergeCell ref="D17:E17"/>
    <mergeCell ref="F17:G17"/>
    <mergeCell ref="A19:C20"/>
    <mergeCell ref="D19:D20"/>
    <mergeCell ref="E19:E20"/>
    <mergeCell ref="F19:F20"/>
    <mergeCell ref="G19:G20"/>
    <mergeCell ref="J22:J23"/>
    <mergeCell ref="K22:K23"/>
    <mergeCell ref="A24:C24"/>
    <mergeCell ref="E27:F27"/>
    <mergeCell ref="A21:C21"/>
    <mergeCell ref="A22:C23"/>
    <mergeCell ref="D22:D23"/>
    <mergeCell ref="E22:E23"/>
    <mergeCell ref="F22:F23"/>
    <mergeCell ref="G22:G2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workbookViewId="0">
      <selection activeCell="L10" sqref="L10"/>
    </sheetView>
  </sheetViews>
  <sheetFormatPr defaultRowHeight="15" x14ac:dyDescent="0.25"/>
  <cols>
    <col min="1" max="1" width="5.5703125" customWidth="1"/>
    <col min="2" max="2" width="17.5703125" customWidth="1"/>
    <col min="3" max="3" width="13.140625" customWidth="1"/>
    <col min="4" max="4" width="12.5703125" customWidth="1"/>
    <col min="5" max="5" width="13.28515625" customWidth="1"/>
    <col min="6" max="6" width="12.7109375" customWidth="1"/>
    <col min="7" max="7" width="11.42578125" customWidth="1"/>
    <col min="8" max="8" width="12.5703125" customWidth="1"/>
    <col min="9" max="9" width="11.140625" customWidth="1"/>
    <col min="10" max="10" width="11.42578125" customWidth="1"/>
    <col min="12" max="12" width="17.85546875" customWidth="1"/>
    <col min="13" max="13" width="11.7109375" bestFit="1" customWidth="1"/>
  </cols>
  <sheetData>
    <row r="1" spans="1:13" ht="15.75" thickBot="1" x14ac:dyDescent="0.3">
      <c r="A1" s="235" t="s">
        <v>1</v>
      </c>
      <c r="B1" s="236"/>
      <c r="C1" s="236"/>
      <c r="D1" s="236"/>
      <c r="E1" s="236"/>
      <c r="F1" s="236"/>
      <c r="G1" s="236"/>
      <c r="H1" s="237"/>
      <c r="I1" s="235" t="s">
        <v>335</v>
      </c>
      <c r="J1" s="237"/>
    </row>
    <row r="2" spans="1:13" ht="24.75" customHeight="1" x14ac:dyDescent="0.25">
      <c r="A2" s="238" t="s">
        <v>306</v>
      </c>
      <c r="B2" s="240" t="s">
        <v>336</v>
      </c>
      <c r="C2" s="242" t="s">
        <v>385</v>
      </c>
      <c r="D2" s="243"/>
      <c r="E2" s="243"/>
      <c r="F2" s="244"/>
      <c r="G2" s="242" t="s">
        <v>386</v>
      </c>
      <c r="H2" s="243"/>
      <c r="I2" s="243"/>
      <c r="J2" s="244"/>
    </row>
    <row r="3" spans="1:13" ht="58.5" customHeight="1" thickBot="1" x14ac:dyDescent="0.3">
      <c r="A3" s="239"/>
      <c r="B3" s="241"/>
      <c r="C3" s="98" t="s">
        <v>337</v>
      </c>
      <c r="D3" s="98" t="s">
        <v>338</v>
      </c>
      <c r="E3" s="98" t="s">
        <v>339</v>
      </c>
      <c r="F3" s="99" t="s">
        <v>340</v>
      </c>
      <c r="G3" s="100" t="s">
        <v>337</v>
      </c>
      <c r="H3" s="98" t="s">
        <v>338</v>
      </c>
      <c r="I3" s="98" t="s">
        <v>339</v>
      </c>
      <c r="J3" s="101" t="s">
        <v>340</v>
      </c>
    </row>
    <row r="4" spans="1:13" ht="15.75" thickTop="1" x14ac:dyDescent="0.25">
      <c r="A4" s="102" t="s">
        <v>303</v>
      </c>
      <c r="B4" s="103" t="s">
        <v>341</v>
      </c>
      <c r="C4" s="104">
        <f>+C5+C8</f>
        <v>6305749.9900000002</v>
      </c>
      <c r="D4" s="104">
        <f>+D5+D8</f>
        <v>6305749.9900000002</v>
      </c>
      <c r="E4" s="104">
        <f>SUM(E5)</f>
        <v>5576851.9900000002</v>
      </c>
      <c r="F4" s="104">
        <f>+F5+F8</f>
        <v>728898</v>
      </c>
      <c r="G4" s="105">
        <f>G5+G8</f>
        <v>800000</v>
      </c>
      <c r="H4" s="104">
        <f>H5+H8</f>
        <v>807717.73</v>
      </c>
      <c r="I4" s="104">
        <f>I5+I8</f>
        <v>372530.88</v>
      </c>
      <c r="J4" s="106">
        <f>J5+J8</f>
        <v>435186.85</v>
      </c>
    </row>
    <row r="5" spans="1:13" x14ac:dyDescent="0.25">
      <c r="A5" s="107">
        <v>1</v>
      </c>
      <c r="B5" s="108" t="s">
        <v>342</v>
      </c>
      <c r="C5" s="109">
        <f>SUM(C6:C7)</f>
        <v>6305749.9900000002</v>
      </c>
      <c r="D5" s="109">
        <f>SUM(D6:D7)</f>
        <v>6305749.9900000002</v>
      </c>
      <c r="E5" s="109">
        <f>SUM(E6:E7)</f>
        <v>5576851.9900000002</v>
      </c>
      <c r="F5" s="109">
        <f t="shared" ref="F5:J5" si="0">SUM(F6:F7)</f>
        <v>728898</v>
      </c>
      <c r="G5" s="110">
        <f t="shared" si="0"/>
        <v>800000</v>
      </c>
      <c r="H5" s="109">
        <f t="shared" si="0"/>
        <v>807717.73</v>
      </c>
      <c r="I5" s="109">
        <f t="shared" si="0"/>
        <v>372530.88</v>
      </c>
      <c r="J5" s="111">
        <f t="shared" si="0"/>
        <v>435186.85</v>
      </c>
    </row>
    <row r="6" spans="1:13" x14ac:dyDescent="0.25">
      <c r="A6" s="112" t="s">
        <v>343</v>
      </c>
      <c r="B6" s="113" t="s">
        <v>344</v>
      </c>
      <c r="C6" s="114"/>
      <c r="D6" s="114"/>
      <c r="E6" s="114"/>
      <c r="F6" s="114"/>
      <c r="G6" s="115"/>
      <c r="H6" s="114"/>
      <c r="I6" s="114"/>
      <c r="J6" s="116"/>
      <c r="L6" s="33" t="s">
        <v>362</v>
      </c>
    </row>
    <row r="7" spans="1:13" x14ac:dyDescent="0.25">
      <c r="A7" s="112" t="s">
        <v>345</v>
      </c>
      <c r="B7" s="113" t="s">
        <v>346</v>
      </c>
      <c r="C7" s="114">
        <v>6305749.9900000002</v>
      </c>
      <c r="D7" s="114">
        <v>6305749.9900000002</v>
      </c>
      <c r="E7" s="114">
        <f>+D7-F7</f>
        <v>5576851.9900000002</v>
      </c>
      <c r="F7" s="114">
        <v>728898</v>
      </c>
      <c r="G7" s="115">
        <f>750000+50000</f>
        <v>800000</v>
      </c>
      <c r="H7" s="114">
        <f>757717.73+50000</f>
        <v>807717.73</v>
      </c>
      <c r="I7" s="114">
        <v>372530.88</v>
      </c>
      <c r="J7" s="116">
        <f>H7-I7</f>
        <v>435186.85</v>
      </c>
      <c r="L7" s="53"/>
    </row>
    <row r="8" spans="1:13" x14ac:dyDescent="0.25">
      <c r="A8" s="107">
        <v>2</v>
      </c>
      <c r="B8" s="108" t="s">
        <v>347</v>
      </c>
      <c r="C8" s="109"/>
      <c r="D8" s="109"/>
      <c r="E8" s="109" t="s">
        <v>348</v>
      </c>
      <c r="F8" s="109"/>
      <c r="G8" s="115"/>
      <c r="H8" s="109"/>
      <c r="I8" s="109"/>
      <c r="J8" s="117"/>
      <c r="L8" s="33"/>
      <c r="M8" s="33"/>
    </row>
    <row r="9" spans="1:13" x14ac:dyDescent="0.25">
      <c r="A9" s="118" t="s">
        <v>181</v>
      </c>
      <c r="B9" s="108" t="s">
        <v>349</v>
      </c>
      <c r="C9" s="109">
        <f>C10+C13</f>
        <v>0</v>
      </c>
      <c r="D9" s="109">
        <f>D10+D13</f>
        <v>0</v>
      </c>
      <c r="E9" s="109">
        <f>E10+E13</f>
        <v>0</v>
      </c>
      <c r="F9" s="109">
        <f>F10+F13</f>
        <v>0</v>
      </c>
      <c r="G9" s="110">
        <f>SUM(G10+G13)</f>
        <v>0</v>
      </c>
      <c r="H9" s="109">
        <f>SUM(H10+H13)</f>
        <v>0</v>
      </c>
      <c r="I9" s="109">
        <f>SUM(I10+I13)</f>
        <v>0</v>
      </c>
      <c r="J9" s="111">
        <f>SUM(J10+J13)</f>
        <v>0</v>
      </c>
      <c r="L9" s="33" t="s">
        <v>348</v>
      </c>
    </row>
    <row r="10" spans="1:13" x14ac:dyDescent="0.25">
      <c r="A10" s="107">
        <v>1</v>
      </c>
      <c r="B10" s="108" t="s">
        <v>350</v>
      </c>
      <c r="C10" s="109">
        <f t="shared" ref="C10:J10" si="1">SUM(C11:C12)</f>
        <v>0</v>
      </c>
      <c r="D10" s="109">
        <f t="shared" si="1"/>
        <v>0</v>
      </c>
      <c r="E10" s="109">
        <f t="shared" si="1"/>
        <v>0</v>
      </c>
      <c r="F10" s="109">
        <f t="shared" si="1"/>
        <v>0</v>
      </c>
      <c r="G10" s="110">
        <f t="shared" si="1"/>
        <v>0</v>
      </c>
      <c r="H10" s="109">
        <f t="shared" si="1"/>
        <v>0</v>
      </c>
      <c r="I10" s="109">
        <f t="shared" si="1"/>
        <v>0</v>
      </c>
      <c r="J10" s="111">
        <f t="shared" si="1"/>
        <v>0</v>
      </c>
      <c r="L10" s="33"/>
    </row>
    <row r="11" spans="1:13" x14ac:dyDescent="0.25">
      <c r="A11" s="112" t="s">
        <v>343</v>
      </c>
      <c r="B11" s="113" t="s">
        <v>344</v>
      </c>
      <c r="C11" s="114"/>
      <c r="D11" s="114"/>
      <c r="E11" s="114"/>
      <c r="F11" s="114"/>
      <c r="G11" s="115"/>
      <c r="H11" s="114"/>
      <c r="I11" s="114"/>
      <c r="J11" s="116"/>
      <c r="L11" s="33"/>
      <c r="M11" s="33"/>
    </row>
    <row r="12" spans="1:13" x14ac:dyDescent="0.25">
      <c r="A12" s="112" t="s">
        <v>345</v>
      </c>
      <c r="B12" s="113" t="s">
        <v>346</v>
      </c>
      <c r="C12" s="114"/>
      <c r="D12" s="114"/>
      <c r="E12" s="114"/>
      <c r="F12" s="114"/>
      <c r="G12" s="115"/>
      <c r="H12" s="114"/>
      <c r="I12" s="114"/>
      <c r="J12" s="116"/>
      <c r="K12" t="s">
        <v>361</v>
      </c>
      <c r="L12" s="33"/>
    </row>
    <row r="13" spans="1:13" ht="15.75" thickBot="1" x14ac:dyDescent="0.3">
      <c r="A13" s="107">
        <v>2</v>
      </c>
      <c r="B13" s="108" t="s">
        <v>347</v>
      </c>
      <c r="C13" s="109"/>
      <c r="D13" s="109"/>
      <c r="E13" s="109"/>
      <c r="F13" s="109"/>
      <c r="G13" s="110"/>
      <c r="H13" s="109"/>
      <c r="I13" s="109"/>
      <c r="J13" s="117"/>
      <c r="L13" s="33"/>
    </row>
    <row r="14" spans="1:13" ht="16.5" thickTop="1" thickBot="1" x14ac:dyDescent="0.3">
      <c r="A14" s="222" t="s">
        <v>351</v>
      </c>
      <c r="B14" s="223"/>
      <c r="C14" s="119">
        <f t="shared" ref="C14:J14" si="2">C4+C9</f>
        <v>6305749.9900000002</v>
      </c>
      <c r="D14" s="119">
        <f t="shared" si="2"/>
        <v>6305749.9900000002</v>
      </c>
      <c r="E14" s="119">
        <f t="shared" si="2"/>
        <v>5576851.9900000002</v>
      </c>
      <c r="F14" s="119">
        <f t="shared" si="2"/>
        <v>728898</v>
      </c>
      <c r="G14" s="120">
        <f t="shared" si="2"/>
        <v>800000</v>
      </c>
      <c r="H14" s="121">
        <f t="shared" si="2"/>
        <v>807717.73</v>
      </c>
      <c r="I14" s="121">
        <f t="shared" si="2"/>
        <v>372530.88</v>
      </c>
      <c r="J14" s="122">
        <f t="shared" si="2"/>
        <v>435186.85</v>
      </c>
      <c r="L14" s="33"/>
    </row>
    <row r="15" spans="1:13" ht="15.75" thickTop="1" x14ac:dyDescent="0.25">
      <c r="A15" s="102" t="s">
        <v>165</v>
      </c>
      <c r="B15" s="103" t="s">
        <v>352</v>
      </c>
      <c r="C15" s="123">
        <v>600000</v>
      </c>
      <c r="D15" s="123">
        <v>600000</v>
      </c>
      <c r="E15" s="123">
        <v>92851.23</v>
      </c>
      <c r="F15" s="123">
        <v>334396.06</v>
      </c>
      <c r="G15" s="124"/>
      <c r="H15" s="123"/>
      <c r="I15" s="123"/>
      <c r="J15" s="125"/>
      <c r="L15" s="33"/>
    </row>
    <row r="16" spans="1:13" ht="15.75" thickBot="1" x14ac:dyDescent="0.3">
      <c r="A16" s="126" t="s">
        <v>157</v>
      </c>
      <c r="B16" s="127" t="s">
        <v>353</v>
      </c>
      <c r="C16" s="128"/>
      <c r="D16" s="128"/>
      <c r="E16" s="128"/>
      <c r="F16" s="128"/>
      <c r="G16" s="129"/>
      <c r="H16" s="130"/>
      <c r="I16" s="130"/>
      <c r="J16" s="131"/>
      <c r="L16" s="33"/>
    </row>
    <row r="17" spans="1:12" ht="15.75" thickBot="1" x14ac:dyDescent="0.3">
      <c r="A17" s="224" t="s">
        <v>354</v>
      </c>
      <c r="B17" s="225"/>
      <c r="C17" s="132">
        <f>C15+C16</f>
        <v>600000</v>
      </c>
      <c r="D17" s="132">
        <f>D15+D16</f>
        <v>600000</v>
      </c>
      <c r="E17" s="132">
        <f>E15+E16</f>
        <v>92851.23</v>
      </c>
      <c r="F17" s="132">
        <f>F15+F16</f>
        <v>334396.06</v>
      </c>
      <c r="G17" s="133">
        <f>SUM(G15:G16)</f>
        <v>0</v>
      </c>
      <c r="H17" s="133">
        <f>SUM(H15:H16)</f>
        <v>0</v>
      </c>
      <c r="I17" s="133">
        <f>SUM(I15:I16)</f>
        <v>0</v>
      </c>
      <c r="J17" s="134">
        <f>SUM(J15:J16)</f>
        <v>0</v>
      </c>
      <c r="L17" s="33"/>
    </row>
    <row r="18" spans="1:12" ht="15.75" thickBot="1" x14ac:dyDescent="0.3">
      <c r="A18" s="135"/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2" ht="15.75" thickBot="1" x14ac:dyDescent="0.3">
      <c r="A19" s="135"/>
      <c r="B19" s="226" t="s">
        <v>384</v>
      </c>
      <c r="C19" s="227"/>
      <c r="D19" s="227"/>
      <c r="E19" s="227"/>
      <c r="F19" s="227"/>
      <c r="G19" s="227"/>
      <c r="H19" s="227"/>
      <c r="I19" s="228"/>
      <c r="J19" s="136"/>
    </row>
    <row r="20" spans="1:12" x14ac:dyDescent="0.25">
      <c r="A20" s="135"/>
      <c r="B20" s="229" t="s">
        <v>355</v>
      </c>
      <c r="C20" s="230"/>
      <c r="D20" s="231" t="s">
        <v>356</v>
      </c>
      <c r="E20" s="232"/>
      <c r="F20" s="231" t="s">
        <v>357</v>
      </c>
      <c r="G20" s="232"/>
      <c r="H20" s="233" t="s">
        <v>358</v>
      </c>
      <c r="I20" s="234"/>
      <c r="J20" s="137"/>
    </row>
    <row r="21" spans="1:12" ht="16.5" customHeight="1" x14ac:dyDescent="0.25">
      <c r="A21" s="135"/>
      <c r="B21" s="214" t="s">
        <v>359</v>
      </c>
      <c r="C21" s="215"/>
      <c r="D21" s="216"/>
      <c r="E21" s="217"/>
      <c r="F21" s="216"/>
      <c r="G21" s="217"/>
      <c r="H21" s="218"/>
      <c r="I21" s="219"/>
      <c r="J21" s="138"/>
    </row>
    <row r="22" spans="1:12" ht="39" customHeight="1" x14ac:dyDescent="0.25">
      <c r="A22" s="135"/>
      <c r="B22" s="220" t="s">
        <v>360</v>
      </c>
      <c r="C22" s="221"/>
      <c r="D22" s="216">
        <v>0</v>
      </c>
      <c r="E22" s="217"/>
      <c r="F22" s="216">
        <v>0</v>
      </c>
      <c r="G22" s="217"/>
      <c r="H22" s="216">
        <f>D22-F22</f>
        <v>0</v>
      </c>
      <c r="I22" s="219"/>
      <c r="J22" s="138"/>
    </row>
    <row r="23" spans="1:12" ht="15" customHeight="1" thickBot="1" x14ac:dyDescent="0.3">
      <c r="A23" s="135"/>
      <c r="B23" s="139" t="s">
        <v>355</v>
      </c>
      <c r="C23" s="140"/>
      <c r="D23" s="206"/>
      <c r="E23" s="207"/>
      <c r="F23" s="206"/>
      <c r="G23" s="207"/>
      <c r="H23" s="208"/>
      <c r="I23" s="209"/>
      <c r="J23" s="138"/>
    </row>
    <row r="24" spans="1:12" ht="15.75" thickBot="1" x14ac:dyDescent="0.3">
      <c r="A24" s="135"/>
      <c r="B24" s="210" t="s">
        <v>108</v>
      </c>
      <c r="C24" s="211"/>
      <c r="D24" s="212">
        <f>SUM(D21:E23)</f>
        <v>0</v>
      </c>
      <c r="E24" s="213"/>
      <c r="F24" s="212">
        <f t="shared" ref="F24" si="3">SUM(F21:G23)</f>
        <v>0</v>
      </c>
      <c r="G24" s="213"/>
      <c r="H24" s="212">
        <f t="shared" ref="H24" si="4">SUM(H21:I23)</f>
        <v>0</v>
      </c>
      <c r="I24" s="213"/>
      <c r="J24" s="141"/>
    </row>
    <row r="25" spans="1:12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2" x14ac:dyDescent="0.25">
      <c r="A26" s="30"/>
      <c r="B26" s="30"/>
      <c r="C26" s="30"/>
      <c r="D26" s="30"/>
      <c r="E26" s="31" t="s">
        <v>333</v>
      </c>
      <c r="F26" s="30"/>
      <c r="G26" s="32"/>
      <c r="H26" s="32"/>
      <c r="I26" s="32"/>
      <c r="J26" s="30"/>
    </row>
    <row r="27" spans="1:12" x14ac:dyDescent="0.25">
      <c r="A27" s="30"/>
      <c r="B27" s="30"/>
      <c r="C27" s="30"/>
      <c r="D27" s="30"/>
      <c r="E27" s="30"/>
      <c r="F27" s="30"/>
      <c r="G27" s="205" t="s">
        <v>334</v>
      </c>
      <c r="H27" s="205"/>
      <c r="I27" s="205"/>
      <c r="J27" s="30"/>
    </row>
    <row r="28" spans="1:12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2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</row>
  </sheetData>
  <mergeCells count="29">
    <mergeCell ref="A1:H1"/>
    <mergeCell ref="I1:J1"/>
    <mergeCell ref="A2:A3"/>
    <mergeCell ref="B2:B3"/>
    <mergeCell ref="C2:F2"/>
    <mergeCell ref="G2:J2"/>
    <mergeCell ref="A14:B14"/>
    <mergeCell ref="A17:B17"/>
    <mergeCell ref="B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G27:I27"/>
    <mergeCell ref="D23:E23"/>
    <mergeCell ref="F23:G23"/>
    <mergeCell ref="H23:I23"/>
    <mergeCell ref="B24:C24"/>
    <mergeCell ref="D24:E24"/>
    <mergeCell ref="F24:G24"/>
    <mergeCell ref="H24:I24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F11" sqref="F11"/>
    </sheetView>
  </sheetViews>
  <sheetFormatPr defaultRowHeight="15" x14ac:dyDescent="0.25"/>
  <cols>
    <col min="2" max="2" width="48.7109375" customWidth="1"/>
    <col min="3" max="3" width="20.85546875" customWidth="1"/>
  </cols>
  <sheetData>
    <row r="1" spans="1:3" ht="15.75" thickBot="1" x14ac:dyDescent="0.3"/>
    <row r="2" spans="1:3" x14ac:dyDescent="0.25">
      <c r="A2" s="245" t="s">
        <v>387</v>
      </c>
      <c r="B2" s="246"/>
      <c r="C2" s="247"/>
    </row>
    <row r="3" spans="1:3" ht="15.75" thickBot="1" x14ac:dyDescent="0.3">
      <c r="A3" s="248"/>
      <c r="B3" s="249"/>
      <c r="C3" s="250"/>
    </row>
    <row r="4" spans="1:3" ht="15.75" thickBot="1" x14ac:dyDescent="0.3">
      <c r="A4" s="30"/>
      <c r="B4" s="30"/>
      <c r="C4" s="30"/>
    </row>
    <row r="5" spans="1:3" x14ac:dyDescent="0.25">
      <c r="A5" s="47" t="s">
        <v>306</v>
      </c>
      <c r="B5" s="43" t="s">
        <v>363</v>
      </c>
      <c r="C5" s="44" t="s">
        <v>364</v>
      </c>
    </row>
    <row r="6" spans="1:3" x14ac:dyDescent="0.25">
      <c r="A6" s="48">
        <v>1</v>
      </c>
      <c r="B6" s="41" t="s">
        <v>365</v>
      </c>
      <c r="C6" s="142">
        <v>294</v>
      </c>
    </row>
    <row r="7" spans="1:3" x14ac:dyDescent="0.25">
      <c r="A7" s="48">
        <v>2</v>
      </c>
      <c r="B7" s="41" t="s">
        <v>366</v>
      </c>
      <c r="C7" s="142">
        <v>32</v>
      </c>
    </row>
    <row r="8" spans="1:3" x14ac:dyDescent="0.25">
      <c r="A8" s="48">
        <v>3</v>
      </c>
      <c r="B8" s="41" t="s">
        <v>367</v>
      </c>
      <c r="C8" s="142">
        <v>27</v>
      </c>
    </row>
    <row r="9" spans="1:3" x14ac:dyDescent="0.25">
      <c r="A9" s="48">
        <v>4</v>
      </c>
      <c r="B9" s="41" t="s">
        <v>368</v>
      </c>
      <c r="C9" s="142">
        <v>48</v>
      </c>
    </row>
    <row r="10" spans="1:3" x14ac:dyDescent="0.25">
      <c r="A10" s="48">
        <v>5</v>
      </c>
      <c r="B10" s="41" t="s">
        <v>369</v>
      </c>
      <c r="C10" s="142">
        <v>79</v>
      </c>
    </row>
    <row r="11" spans="1:3" x14ac:dyDescent="0.25">
      <c r="A11" s="48">
        <v>6</v>
      </c>
      <c r="B11" s="41" t="s">
        <v>370</v>
      </c>
      <c r="C11" s="142">
        <v>17</v>
      </c>
    </row>
    <row r="12" spans="1:3" x14ac:dyDescent="0.25">
      <c r="A12" s="48">
        <v>7</v>
      </c>
      <c r="B12" s="41" t="s">
        <v>371</v>
      </c>
      <c r="C12" s="142">
        <v>23</v>
      </c>
    </row>
    <row r="13" spans="1:3" x14ac:dyDescent="0.25">
      <c r="A13" s="48">
        <v>8</v>
      </c>
      <c r="B13" s="41" t="s">
        <v>372</v>
      </c>
      <c r="C13" s="142">
        <v>11</v>
      </c>
    </row>
    <row r="14" spans="1:3" x14ac:dyDescent="0.25">
      <c r="A14" s="48">
        <v>9</v>
      </c>
      <c r="B14" s="41" t="s">
        <v>373</v>
      </c>
      <c r="C14" s="142">
        <v>9</v>
      </c>
    </row>
    <row r="15" spans="1:3" x14ac:dyDescent="0.25">
      <c r="A15" s="48">
        <v>10</v>
      </c>
      <c r="B15" s="41" t="s">
        <v>374</v>
      </c>
      <c r="C15" s="142">
        <v>144</v>
      </c>
    </row>
    <row r="16" spans="1:3" x14ac:dyDescent="0.25">
      <c r="A16" s="48">
        <v>11</v>
      </c>
      <c r="B16" s="41" t="s">
        <v>375</v>
      </c>
      <c r="C16" s="142">
        <v>65</v>
      </c>
    </row>
    <row r="17" spans="1:3" x14ac:dyDescent="0.25">
      <c r="A17" s="48">
        <v>12</v>
      </c>
      <c r="B17" s="41" t="s">
        <v>376</v>
      </c>
      <c r="C17" s="142">
        <v>12</v>
      </c>
    </row>
    <row r="18" spans="1:3" ht="29.25" customHeight="1" x14ac:dyDescent="0.25">
      <c r="A18" s="48">
        <v>13</v>
      </c>
      <c r="B18" s="42" t="s">
        <v>377</v>
      </c>
      <c r="C18" s="142">
        <v>29</v>
      </c>
    </row>
    <row r="19" spans="1:3" ht="29.25" customHeight="1" x14ac:dyDescent="0.25">
      <c r="A19" s="49">
        <v>14</v>
      </c>
      <c r="B19" s="50" t="s">
        <v>378</v>
      </c>
      <c r="C19" s="142">
        <v>3</v>
      </c>
    </row>
    <row r="20" spans="1:3" ht="15.75" thickBot="1" x14ac:dyDescent="0.3">
      <c r="A20" s="45"/>
      <c r="B20" s="46" t="s">
        <v>108</v>
      </c>
      <c r="C20" s="143">
        <f>SUM(C6:C19)</f>
        <v>793</v>
      </c>
    </row>
  </sheetData>
  <mergeCells count="1">
    <mergeCell ref="A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</vt:lpstr>
      <vt:lpstr>PIR</vt:lpstr>
      <vt:lpstr>Neizmirene obaveze</vt:lpstr>
      <vt:lpstr>Zaduženja</vt:lpstr>
      <vt:lpstr>Broj zaposlenih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2024-04-17T09:14:01Z</cp:lastPrinted>
  <dcterms:created xsi:type="dcterms:W3CDTF">2022-03-10T10:46:30Z</dcterms:created>
  <dcterms:modified xsi:type="dcterms:W3CDTF">2025-02-07T09:54:25Z</dcterms:modified>
</cp:coreProperties>
</file>