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L\Desktop\Izvještaj za III kvartal 2023\"/>
    </mc:Choice>
  </mc:AlternateContent>
  <bookViews>
    <workbookView xWindow="0" yWindow="0" windowWidth="28800" windowHeight="12435"/>
  </bookViews>
  <sheets>
    <sheet name="POP" sheetId="1" r:id="rId1"/>
    <sheet name="PIR" sheetId="2" r:id="rId2"/>
    <sheet name="Neizmirene obaveze" sheetId="3" r:id="rId3"/>
    <sheet name="Zaduženja" sheetId="4" r:id="rId4"/>
    <sheet name="Broj radnika na 30.09.2023. god" sheetId="5" r:id="rId5"/>
  </sheets>
  <calcPr calcId="181029"/>
</workbook>
</file>

<file path=xl/calcChain.xml><?xml version="1.0" encoding="utf-8"?>
<calcChain xmlns="http://schemas.openxmlformats.org/spreadsheetml/2006/main">
  <c r="D17" i="3" l="1"/>
  <c r="F8" i="4"/>
  <c r="C149" i="2"/>
  <c r="C146" i="2" l="1"/>
  <c r="C145" i="2"/>
  <c r="C143" i="2" l="1"/>
  <c r="C150" i="2"/>
  <c r="C151" i="2"/>
  <c r="C160" i="2"/>
  <c r="C148" i="2"/>
  <c r="F22" i="3"/>
  <c r="F21" i="3"/>
  <c r="E22" i="3"/>
  <c r="E21" i="3"/>
  <c r="C19" i="5" l="1"/>
  <c r="C54" i="1" l="1"/>
  <c r="F54" i="1" s="1"/>
  <c r="C53" i="1"/>
  <c r="F53" i="1" s="1"/>
  <c r="E52" i="1"/>
  <c r="F51" i="1"/>
  <c r="F50" i="1"/>
  <c r="F49" i="1"/>
  <c r="E48" i="1"/>
  <c r="D48" i="1"/>
  <c r="D44" i="1" s="1"/>
  <c r="C48" i="1"/>
  <c r="F47" i="1"/>
  <c r="F46" i="1"/>
  <c r="E45" i="1"/>
  <c r="D45" i="1"/>
  <c r="C45" i="1"/>
  <c r="C44" i="1" s="1"/>
  <c r="F43" i="1"/>
  <c r="F42" i="1"/>
  <c r="E41" i="1"/>
  <c r="D41" i="1"/>
  <c r="C41" i="1"/>
  <c r="F39" i="1"/>
  <c r="E38" i="1"/>
  <c r="D38" i="1"/>
  <c r="C38" i="1"/>
  <c r="C37" i="1" s="1"/>
  <c r="D37" i="1"/>
  <c r="F36" i="1"/>
  <c r="F35" i="1"/>
  <c r="F34" i="1"/>
  <c r="F33" i="1"/>
  <c r="E32" i="1"/>
  <c r="D32" i="1"/>
  <c r="C32" i="1"/>
  <c r="F31" i="1"/>
  <c r="F30" i="1"/>
  <c r="F27" i="1"/>
  <c r="F25" i="1"/>
  <c r="F24" i="1"/>
  <c r="F23" i="1"/>
  <c r="E22" i="1"/>
  <c r="D22" i="1"/>
  <c r="C22" i="1"/>
  <c r="F20" i="1"/>
  <c r="F19" i="1"/>
  <c r="F18" i="1"/>
  <c r="E17" i="1"/>
  <c r="D17" i="1"/>
  <c r="C17" i="1"/>
  <c r="C16" i="1" s="1"/>
  <c r="F14" i="1"/>
  <c r="F13" i="1"/>
  <c r="E12" i="1"/>
  <c r="D12" i="1"/>
  <c r="C12" i="1"/>
  <c r="F11" i="1"/>
  <c r="F10" i="1"/>
  <c r="F9" i="1"/>
  <c r="F8" i="1"/>
  <c r="E7" i="1"/>
  <c r="D7" i="1"/>
  <c r="C7" i="1"/>
  <c r="C152" i="2"/>
  <c r="C142" i="2"/>
  <c r="C164" i="2" s="1"/>
  <c r="F100" i="2"/>
  <c r="F99" i="2"/>
  <c r="E98" i="2"/>
  <c r="D98" i="2"/>
  <c r="C98" i="2"/>
  <c r="F97" i="2"/>
  <c r="E96" i="2"/>
  <c r="F96" i="2" s="1"/>
  <c r="D96" i="2"/>
  <c r="C96" i="2"/>
  <c r="F91" i="2"/>
  <c r="E90" i="2"/>
  <c r="D90" i="2"/>
  <c r="C90" i="2"/>
  <c r="C89" i="2" s="1"/>
  <c r="F83" i="2"/>
  <c r="F82" i="2"/>
  <c r="F81" i="2"/>
  <c r="F79" i="2"/>
  <c r="F78" i="2"/>
  <c r="E76" i="2"/>
  <c r="D76" i="2"/>
  <c r="C76" i="2"/>
  <c r="D75" i="2"/>
  <c r="C75" i="2"/>
  <c r="F74" i="2"/>
  <c r="E71" i="2"/>
  <c r="D71" i="2"/>
  <c r="C71" i="2"/>
  <c r="F70" i="2"/>
  <c r="F69" i="2"/>
  <c r="F68" i="2"/>
  <c r="F67" i="2"/>
  <c r="F66" i="2"/>
  <c r="F65" i="2"/>
  <c r="F64" i="2"/>
  <c r="F63" i="2"/>
  <c r="E61" i="2"/>
  <c r="D61" i="2"/>
  <c r="C61" i="2"/>
  <c r="C60" i="2" s="1"/>
  <c r="F59" i="2"/>
  <c r="F58" i="2"/>
  <c r="F56" i="2"/>
  <c r="F55" i="2"/>
  <c r="F54" i="2"/>
  <c r="F53" i="2"/>
  <c r="F52" i="2"/>
  <c r="E51" i="2"/>
  <c r="D51" i="2"/>
  <c r="C51" i="2"/>
  <c r="F50" i="2"/>
  <c r="F47" i="2"/>
  <c r="F46" i="2"/>
  <c r="E46" i="2"/>
  <c r="D46" i="2"/>
  <c r="C46" i="2"/>
  <c r="F44" i="2"/>
  <c r="E43" i="2"/>
  <c r="D43" i="2"/>
  <c r="C43" i="2"/>
  <c r="E39" i="2"/>
  <c r="D39" i="2"/>
  <c r="C39" i="2"/>
  <c r="F38" i="2"/>
  <c r="F36" i="2"/>
  <c r="F33" i="2"/>
  <c r="F32" i="2"/>
  <c r="F31" i="2"/>
  <c r="F30" i="2"/>
  <c r="E29" i="2"/>
  <c r="D29" i="2"/>
  <c r="C29" i="2"/>
  <c r="F28" i="2"/>
  <c r="F27" i="2"/>
  <c r="F26" i="2"/>
  <c r="F25" i="2"/>
  <c r="F23" i="2"/>
  <c r="E22" i="2"/>
  <c r="D22" i="2"/>
  <c r="C22" i="2"/>
  <c r="F21" i="2"/>
  <c r="F20" i="2"/>
  <c r="E14" i="2"/>
  <c r="D14" i="2"/>
  <c r="C14" i="2"/>
  <c r="F13" i="2"/>
  <c r="F12" i="2"/>
  <c r="F11" i="2"/>
  <c r="F10" i="2"/>
  <c r="F9" i="2"/>
  <c r="E8" i="2"/>
  <c r="D8" i="2"/>
  <c r="C8" i="2"/>
  <c r="C7" i="2" s="1"/>
  <c r="C6" i="2" l="1"/>
  <c r="C102" i="2" s="1"/>
  <c r="F14" i="2"/>
  <c r="F39" i="2"/>
  <c r="F61" i="2"/>
  <c r="F90" i="2"/>
  <c r="F22" i="2"/>
  <c r="F43" i="2"/>
  <c r="F51" i="2"/>
  <c r="D60" i="2"/>
  <c r="F71" i="2"/>
  <c r="F76" i="2"/>
  <c r="F98" i="2"/>
  <c r="F22" i="1"/>
  <c r="C6" i="1"/>
  <c r="F17" i="1"/>
  <c r="F32" i="1"/>
  <c r="F38" i="1"/>
  <c r="F41" i="1"/>
  <c r="F45" i="1"/>
  <c r="F7" i="1"/>
  <c r="F12" i="1"/>
  <c r="E16" i="1"/>
  <c r="D16" i="1"/>
  <c r="D6" i="1" s="1"/>
  <c r="D58" i="1" s="1"/>
  <c r="E37" i="1"/>
  <c r="E44" i="1"/>
  <c r="F48" i="1"/>
  <c r="E89" i="2"/>
  <c r="F89" i="2" s="1"/>
  <c r="E75" i="2"/>
  <c r="F75" i="2" s="1"/>
  <c r="E60" i="2"/>
  <c r="F60" i="2" s="1"/>
  <c r="E7" i="2"/>
  <c r="D89" i="2"/>
  <c r="D7" i="2"/>
  <c r="D6" i="2" s="1"/>
  <c r="D102" i="2" s="1"/>
  <c r="F29" i="2"/>
  <c r="F8" i="2"/>
  <c r="C52" i="1"/>
  <c r="G21" i="3"/>
  <c r="G22" i="3"/>
  <c r="F37" i="1" l="1"/>
  <c r="F16" i="1"/>
  <c r="C58" i="1"/>
  <c r="F44" i="1"/>
  <c r="E6" i="1"/>
  <c r="E6" i="2"/>
  <c r="F7" i="2"/>
  <c r="F52" i="1"/>
  <c r="F4" i="3"/>
  <c r="D4" i="3"/>
  <c r="F6" i="1" l="1"/>
  <c r="E58" i="1"/>
  <c r="E102" i="2"/>
  <c r="F102" i="2" s="1"/>
  <c r="F6" i="2"/>
  <c r="F58" i="1" l="1"/>
  <c r="H8" i="4" l="1"/>
  <c r="J8" i="4" s="1"/>
  <c r="G8" i="4" l="1"/>
  <c r="F25" i="4" l="1"/>
  <c r="D25" i="4"/>
  <c r="H23" i="4"/>
  <c r="H25" i="4" s="1"/>
  <c r="J18" i="4"/>
  <c r="I18" i="4"/>
  <c r="H18" i="4"/>
  <c r="G18" i="4"/>
  <c r="E18" i="4"/>
  <c r="D18" i="4"/>
  <c r="C18" i="4"/>
  <c r="F18" i="4"/>
  <c r="J11" i="4"/>
  <c r="I11" i="4"/>
  <c r="H11" i="4"/>
  <c r="G11" i="4"/>
  <c r="F11" i="4"/>
  <c r="E11" i="4"/>
  <c r="D11" i="4"/>
  <c r="C11" i="4"/>
  <c r="J10" i="4"/>
  <c r="I10" i="4"/>
  <c r="H10" i="4"/>
  <c r="G10" i="4"/>
  <c r="F10" i="4"/>
  <c r="E10" i="4"/>
  <c r="D10" i="4"/>
  <c r="C10" i="4"/>
  <c r="J6" i="4"/>
  <c r="J5" i="4" s="1"/>
  <c r="J15" i="4" s="1"/>
  <c r="I6" i="4"/>
  <c r="H6" i="4"/>
  <c r="G6" i="4"/>
  <c r="G5" i="4" s="1"/>
  <c r="G15" i="4" s="1"/>
  <c r="E6" i="4"/>
  <c r="E5" i="4" s="1"/>
  <c r="D6" i="4"/>
  <c r="C6" i="4"/>
  <c r="C5" i="4" s="1"/>
  <c r="I5" i="4"/>
  <c r="I15" i="4" s="1"/>
  <c r="H5" i="4"/>
  <c r="H15" i="4" s="1"/>
  <c r="D5" i="4"/>
  <c r="F24" i="3"/>
  <c r="E24" i="3"/>
  <c r="D24" i="3"/>
  <c r="F17" i="3"/>
  <c r="D11" i="3"/>
  <c r="C15" i="4" l="1"/>
  <c r="D15" i="4"/>
  <c r="F6" i="4"/>
  <c r="F5" i="4" s="1"/>
  <c r="F15" i="4" s="1"/>
  <c r="E15" i="4"/>
  <c r="G24" i="3"/>
</calcChain>
</file>

<file path=xl/comments1.xml><?xml version="1.0" encoding="utf-8"?>
<comments xmlns="http://schemas.openxmlformats.org/spreadsheetml/2006/main">
  <authors>
    <author>korisnik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<sst xmlns="http://schemas.openxmlformats.org/spreadsheetml/2006/main" count="460" uniqueCount="392">
  <si>
    <t>OPŠTINA BERANE</t>
  </si>
  <si>
    <t>Godišnji plan budžeta</t>
  </si>
  <si>
    <t>Takse</t>
  </si>
  <si>
    <t>Ostale naknade</t>
  </si>
  <si>
    <t>Pozajmice i krediti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</si>
  <si>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</si>
  <si>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</si>
  <si>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</si>
  <si>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</si>
  <si>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</si>
  <si>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</si>
  <si>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</si>
  <si>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</si>
  <si>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</si>
  <si>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</si>
  <si>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</si>
  <si>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</si>
  <si>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</si>
  <si>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</si>
  <si>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</si>
  <si>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</si>
  <si>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</si>
  <si>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</si>
  <si>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</si>
  <si>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</si>
  <si>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</si>
  <si>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</si>
  <si>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</si>
  <si>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</si>
  <si>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</si>
  <si>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</si>
  <si>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</si>
  <si>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</si>
  <si>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</si>
  <si>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</si>
  <si>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</si>
  <si>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</si>
  <si>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</si>
  <si>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</si>
  <si>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</si>
  <si>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</si>
  <si>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</si>
  <si>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</si>
  <si>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</si>
  <si>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</si>
  <si>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</si>
  <si>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</si>
  <si>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</si>
  <si>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</si>
  <si>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</si>
  <si>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</si>
  <si>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</si>
  <si>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</si>
  <si>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</si>
  <si>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</si>
  <si>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</si>
  <si>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</si>
  <si>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</si>
  <si>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</si>
  <si>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</si>
  <si>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</si>
  <si>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</si>
  <si>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</si>
  <si>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</si>
  <si>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</si>
  <si>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</si>
  <si>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</si>
  <si>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</si>
  <si>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</si>
  <si>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</si>
  <si>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</si>
  <si>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</si>
  <si>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</si>
  <si>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</si>
  <si>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</si>
  <si>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</si>
  <si>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</si>
  <si>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</si>
  <si>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</si>
  <si>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</si>
  <si>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</si>
  <si>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</si>
  <si>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</si>
  <si>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</si>
  <si>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</si>
  <si>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</si>
  <si>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</si>
  <si>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</si>
  <si>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</si>
  <si>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</si>
  <si>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</si>
  <si>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</si>
  <si>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</si>
  <si>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</si>
  <si>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</si>
  <si>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</si>
  <si>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</si>
  <si>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</si>
  <si>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</si>
  <si>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</si>
  <si>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</si>
  <si>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</si>
  <si>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</si>
  <si>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</si>
  <si>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</si>
  <si>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</si>
  <si>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</si>
  <si>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</si>
  <si>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</si>
  <si>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</si>
  <si>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</si>
  <si>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</si>
  <si>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</si>
  <si>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</si>
  <si>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</si>
  <si>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</si>
  <si>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</si>
  <si>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</si>
  <si>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</si>
  <si>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</si>
  <si>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</si>
  <si>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</si>
  <si>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</si>
  <si>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</si>
  <si>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</si>
  <si>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</si>
  <si>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</si>
  <si>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</si>
  <si>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</si>
  <si>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</si>
  <si>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</si>
  <si>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</si>
  <si>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</si>
  <si>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</si>
  <si>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</si>
  <si>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</si>
  <si>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</si>
  <si>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</si>
  <si>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</si>
  <si>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</si>
  <si>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</si>
  <si>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</si>
  <si>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</si>
  <si>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</si>
  <si>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</si>
  <si>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</si>
  <si>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</si>
  <si>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</si>
  <si>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</si>
  <si>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</si>
  <si>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</si>
  <si>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</si>
  <si>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</si>
  <si>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</si>
  <si>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</si>
  <si>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</si>
  <si>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</si>
  <si>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</si>
  <si>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</si>
  <si>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</si>
  <si>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</si>
  <si>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</si>
  <si>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</si>
  <si>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</si>
  <si>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</si>
  <si>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</si>
  <si>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</si>
  <si>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</si>
  <si>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</si>
  <si>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</si>
  <si>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</si>
  <si>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</si>
  <si>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</si>
  <si>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</si>
  <si>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</si>
  <si>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</si>
  <si>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</si>
  <si>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</si>
  <si>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</si>
  <si>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</si>
  <si>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</si>
  <si>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</si>
  <si>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</si>
  <si>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</si>
  <si>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</si>
  <si>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</si>
  <si>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</si>
  <si>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</si>
  <si>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</si>
  <si>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</si>
  <si>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</si>
  <si>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</si>
  <si>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</si>
  <si>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</si>
  <si>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</si>
  <si>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</si>
  <si>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</si>
  <si>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</si>
  <si>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</si>
  <si>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</si>
  <si>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</si>
  <si>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</si>
  <si>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</si>
  <si>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</si>
  <si>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</si>
  <si>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</si>
  <si>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</si>
  <si>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</si>
  <si>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</si>
  <si>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</si>
  <si>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</si>
  <si>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</si>
  <si>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</si>
  <si>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</si>
  <si>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</si>
  <si>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</si>
  <si>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</si>
  <si>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</si>
  <si>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</si>
  <si>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</si>
  <si>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</si>
  <si>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</si>
  <si>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</si>
  <si>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</si>
  <si>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</si>
  <si>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</si>
  <si>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</si>
  <si>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</si>
  <si>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</si>
  <si>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</si>
  <si>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</si>
  <si>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</si>
  <si>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</si>
  <si>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</si>
  <si>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</si>
  <si>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</si>
  <si>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</si>
  <si>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</si>
  <si>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</si>
  <si>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</si>
  <si>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</si>
  <si>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</si>
  <si>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</si>
  <si>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</si>
  <si>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</si>
  <si>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</si>
  <si>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</si>
  <si>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</si>
  <si>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</si>
  <si>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</si>
  <si>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</si>
  <si>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</si>
  <si>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>Ostale pozajmice</t>
  </si>
  <si>
    <t>povučeni iznos</t>
  </si>
  <si>
    <t>iznos otplaćenog duga</t>
  </si>
  <si>
    <t>stanje duga</t>
  </si>
  <si>
    <t>Pozajmice iz Egalizacionog Fonda</t>
  </si>
  <si>
    <t>Pozajmice iz Fonda za podršku opštinama za predfinansiranje donatorskih projekata</t>
  </si>
  <si>
    <t xml:space="preserve">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</si>
  <si>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</t>
  </si>
  <si>
    <t>OBRAZAC POP</t>
  </si>
  <si>
    <t>PRIHODI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</si>
  <si>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</si>
  <si>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</si>
  <si>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</si>
  <si>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</si>
  <si>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</si>
  <si>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</si>
  <si>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</si>
  <si>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</si>
  <si>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</si>
  <si>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</si>
  <si>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</si>
  <si>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</si>
  <si>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</si>
  <si>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</si>
  <si>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</si>
  <si>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</si>
  <si>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</si>
  <si>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</si>
  <si>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</si>
  <si>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</si>
  <si>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</si>
  <si>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</si>
  <si>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</si>
  <si>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</si>
  <si>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</si>
  <si>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</si>
  <si>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</si>
  <si>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</si>
  <si>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</si>
  <si>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</si>
  <si>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</si>
  <si>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</si>
  <si>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</si>
  <si>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</si>
  <si>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</si>
  <si>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</si>
  <si>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</si>
  <si>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</si>
  <si>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</si>
  <si>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</si>
  <si>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Naknada za korišćenje luke - nautički turizam</t>
  </si>
  <si>
    <t>7146</t>
  </si>
  <si>
    <t>Naknada za komunalno opremanje građevinskog zemljišta</t>
  </si>
  <si>
    <t>71464</t>
  </si>
  <si>
    <t>Naknada za izgradnju javnih garaža</t>
  </si>
  <si>
    <t>7147</t>
  </si>
  <si>
    <t>Naknade za izgradnju i održavanje lokalnih puteva</t>
  </si>
  <si>
    <t>7148</t>
  </si>
  <si>
    <t>Naknada za puteve</t>
  </si>
  <si>
    <t>7149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</si>
  <si>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</si>
  <si>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</si>
  <si>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</si>
  <si>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</si>
  <si>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</si>
  <si>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</si>
  <si>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</si>
  <si>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</si>
  <si>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</si>
  <si>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</si>
  <si>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</si>
  <si>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</si>
  <si>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</si>
  <si>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</si>
  <si>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</si>
  <si>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</si>
  <si>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</si>
  <si>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</si>
  <si>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</si>
  <si>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</si>
  <si>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</si>
  <si>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</si>
  <si>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</si>
  <si>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</si>
  <si>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</si>
  <si>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</si>
  <si>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</si>
  <si>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</si>
  <si>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</si>
  <si>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</si>
  <si>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</si>
  <si>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</si>
  <si>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</si>
  <si>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</si>
  <si>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</si>
  <si>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</si>
  <si>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</si>
  <si>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</si>
  <si>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</si>
  <si>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</si>
  <si>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751</t>
  </si>
  <si>
    <t>7511</t>
  </si>
  <si>
    <t>Pozajmice i krediti od domaćih izvora</t>
  </si>
  <si>
    <t>75111</t>
  </si>
  <si>
    <t>Pozajmice i krediti od domaćih finansijskih institucija</t>
  </si>
  <si>
    <t>75112</t>
  </si>
  <si>
    <t>Pozajmice i krediti od drugih nivoa vlasti</t>
  </si>
  <si>
    <t>7512</t>
  </si>
  <si>
    <t>Pozajmice i krediti od inostranih izvora</t>
  </si>
  <si>
    <t>7</t>
  </si>
  <si>
    <t>UKUPNI PRIHODI (71 + 72 + 73 + 74 + 75)</t>
  </si>
  <si>
    <t>Ostvareno u periodu od 01.09. do 30.09.2023. godine</t>
  </si>
  <si>
    <t>Ostvareno u periodu od 01.01. do 30.09.2023. godine</t>
  </si>
  <si>
    <t>Izvršenje u periodu od 01.01.-30.09.2023. godine</t>
  </si>
  <si>
    <t>Izvršenje u periodu od 01.09. do 30.09.2023. godine</t>
  </si>
  <si>
    <t>Izvršeno u periodu od 01.01. do 30.09.2023. godine</t>
  </si>
  <si>
    <t>Stanje neizmirenih obaveza opštine na 30.09.2023. god.</t>
  </si>
  <si>
    <t>Stanje neizmirenih obaveza javnih preduzeća i ustanova na 30.09.2023. god.</t>
  </si>
  <si>
    <t>dospjeli iznos reprogramiranog poreskog duga na kraju III kvartala 2023. godine</t>
  </si>
  <si>
    <t>plaćeni iznos reprogramiranog poreskog duga  na kraju III kvartala 2023. godine</t>
  </si>
  <si>
    <t>dospjeli neplaćeni iznos reprogramiranog porskog duga na kraju III kvartala 2023. godine</t>
  </si>
  <si>
    <t>Iznos duga opštine Berane po osnovu ostalih pozajmica na kraju III kvartala 2023. godine</t>
  </si>
  <si>
    <t>Iznos zaduženja javnih preduzeća na kraju III kvartala 2023. god.</t>
  </si>
  <si>
    <t>Iznos zaduženja opštine na kraju III kvartala 2023. god.</t>
  </si>
  <si>
    <t>Naziv institucije</t>
  </si>
  <si>
    <t>Broj radnika:</t>
  </si>
  <si>
    <t>Opština Berane</t>
  </si>
  <si>
    <t>JU Centar za kulturu</t>
  </si>
  <si>
    <t>JU Polimski muzej</t>
  </si>
  <si>
    <t>DOO Sportski centar</t>
  </si>
  <si>
    <t>DOO Agencija za izgradnju i razvoj Berane</t>
  </si>
  <si>
    <t>Turistička organizacija Berane</t>
  </si>
  <si>
    <t xml:space="preserve">DOO Lokalni javni emiter Radio Berane </t>
  </si>
  <si>
    <t>DOO Benergo</t>
  </si>
  <si>
    <t>DOO Regionalni biznis centar</t>
  </si>
  <si>
    <t>DOO Komunalno Berane</t>
  </si>
  <si>
    <t>DOO Vodovod i kanalizacija Berane</t>
  </si>
  <si>
    <t xml:space="preserve">DOO Parking servis </t>
  </si>
  <si>
    <t>JU Dnevni centar za djecu i omladinu sa smetnjama i teškoćama u razvoju</t>
  </si>
  <si>
    <t>Broj zaposlenih Opštine Berane, javnih ustanova i preduzeća čiji je osnivač Opština na dan 30.09.2023.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</si>
</sst>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Te\x\t"/>
    <numFmt numFmtId="165" formatCode="#,##0.00\ &quot;€&quot;"/>
    <numFmt numFmtId="166" formatCode="0.00000000000"/>
    <numFmt numFmtId="167" formatCode="#,##0.00000"/>
    <numFmt numFmtId="168" formatCode="0.000000000000"/>
    <numFmt numFmtId="169" formatCode="#,##0.000000000000"/>
  </numFmts>
  <fonts count="28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mbria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27" fillId="0" borderId="0">
      <alignment vertical="top"/>
    </xf>
  </cellStyleXfs>
  <cellXfs count="235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" fontId="12" fillId="0" borderId="0" xfId="1" applyNumberFormat="1" applyFont="1"/>
    <xf numFmtId="16" fontId="16" fillId="0" borderId="7" xfId="1" applyNumberFormat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4" fontId="0" fillId="0" borderId="0" xfId="0" applyNumberFormat="1"/>
    <xf numFmtId="4" fontId="9" fillId="0" borderId="0" xfId="0" applyNumberFormat="1" applyFont="1"/>
    <xf numFmtId="4" fontId="10" fillId="0" borderId="0" xfId="0" applyNumberFormat="1" applyFont="1"/>
    <xf numFmtId="167" fontId="10" fillId="0" borderId="0" xfId="0" applyNumberFormat="1" applyFont="1"/>
    <xf numFmtId="0" fontId="10" fillId="0" borderId="0" xfId="0" applyFont="1" applyAlignment="1">
      <alignment horizontal="center"/>
    </xf>
    <xf numFmtId="0" fontId="1" fillId="0" borderId="30" xfId="1" applyBorder="1" applyAlignment="1">
      <alignment horizontal="center"/>
    </xf>
    <xf numFmtId="165" fontId="0" fillId="0" borderId="0" xfId="0" applyNumberFormat="1"/>
    <xf numFmtId="0" fontId="26" fillId="0" borderId="0" xfId="0" applyFont="1"/>
    <xf numFmtId="4" fontId="26" fillId="0" borderId="0" xfId="0" applyNumberFormat="1" applyFont="1"/>
    <xf numFmtId="4" fontId="3" fillId="0" borderId="0" xfId="0" applyNumberFormat="1" applyFont="1"/>
    <xf numFmtId="49" fontId="26" fillId="0" borderId="0" xfId="0" applyNumberFormat="1" applyFont="1"/>
    <xf numFmtId="168" fontId="26" fillId="0" borderId="0" xfId="0" applyNumberFormat="1" applyFont="1"/>
    <xf numFmtId="2" fontId="26" fillId="0" borderId="0" xfId="0" applyNumberFormat="1" applyFont="1"/>
    <xf numFmtId="169" fontId="26" fillId="0" borderId="0" xfId="0" applyNumberFormat="1" applyFont="1"/>
    <xf numFmtId="0" fontId="1" fillId="0" borderId="2" xfId="1" applyBorder="1"/>
    <xf numFmtId="0" fontId="1" fillId="0" borderId="2" xfId="1" applyBorder="1" applyAlignment="1">
      <alignment wrapText="1"/>
    </xf>
    <xf numFmtId="0" fontId="9" fillId="0" borderId="4" xfId="1" applyFont="1" applyBorder="1"/>
    <xf numFmtId="0" fontId="9" fillId="0" borderId="5" xfId="1" applyFont="1" applyBorder="1"/>
    <xf numFmtId="0" fontId="1" fillId="0" borderId="8" xfId="1" applyBorder="1"/>
    <xf numFmtId="0" fontId="9" fillId="0" borderId="9" xfId="1" applyFont="1" applyBorder="1"/>
    <xf numFmtId="0" fontId="9" fillId="0" borderId="3" xfId="1" applyFont="1" applyBorder="1"/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64" fontId="26" fillId="0" borderId="7" xfId="0" applyNumberFormat="1" applyFont="1" applyBorder="1" applyAlignment="1">
      <alignment horizontal="right" vertical="center" wrapText="1"/>
    </xf>
    <xf numFmtId="164" fontId="26" fillId="0" borderId="2" xfId="0" applyNumberFormat="1" applyFont="1" applyBorder="1" applyAlignment="1">
      <alignment horizontal="left" vertical="center" wrapText="1"/>
    </xf>
    <xf numFmtId="4" fontId="26" fillId="0" borderId="2" xfId="0" applyNumberFormat="1" applyFont="1" applyBorder="1"/>
    <xf numFmtId="4" fontId="2" fillId="0" borderId="6" xfId="0" applyNumberFormat="1" applyFont="1" applyBorder="1" applyAlignment="1">
      <alignment horizontal="right" vertical="center" wrapText="1"/>
    </xf>
    <xf numFmtId="4" fontId="2" fillId="0" borderId="2" xfId="0" applyNumberFormat="1" applyFont="1" applyBorder="1"/>
    <xf numFmtId="4" fontId="3" fillId="0" borderId="2" xfId="0" applyNumberFormat="1" applyFont="1" applyBorder="1"/>
    <xf numFmtId="4" fontId="26" fillId="0" borderId="2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9" fontId="8" fillId="0" borderId="0" xfId="0" applyNumberFormat="1" applyFont="1"/>
    <xf numFmtId="0" fontId="8" fillId="0" borderId="0" xfId="0" applyFont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166" fontId="2" fillId="0" borderId="0" xfId="0" applyNumberFormat="1" applyFont="1"/>
    <xf numFmtId="49" fontId="26" fillId="0" borderId="64" xfId="0" applyNumberFormat="1" applyFont="1" applyBorder="1"/>
    <xf numFmtId="49" fontId="3" fillId="0" borderId="7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/>
    </xf>
    <xf numFmtId="165" fontId="17" fillId="0" borderId="2" xfId="1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/>
    </xf>
    <xf numFmtId="165" fontId="18" fillId="0" borderId="6" xfId="1" applyNumberFormat="1" applyFont="1" applyBorder="1" applyAlignment="1">
      <alignment horizontal="center" vertical="center"/>
    </xf>
    <xf numFmtId="165" fontId="17" fillId="0" borderId="10" xfId="1" applyNumberFormat="1" applyFont="1" applyBorder="1" applyAlignment="1">
      <alignment horizontal="center"/>
    </xf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/>
    </xf>
    <xf numFmtId="0" fontId="8" fillId="0" borderId="40" xfId="2" applyFont="1" applyBorder="1"/>
    <xf numFmtId="165" fontId="8" fillId="0" borderId="41" xfId="2" applyNumberFormat="1" applyFont="1" applyBorder="1"/>
    <xf numFmtId="165" fontId="8" fillId="0" borderId="42" xfId="2" applyNumberFormat="1" applyFont="1" applyBorder="1"/>
    <xf numFmtId="165" fontId="8" fillId="0" borderId="43" xfId="2" applyNumberFormat="1" applyFont="1" applyBorder="1"/>
    <xf numFmtId="0" fontId="8" fillId="0" borderId="22" xfId="2" applyFont="1" applyBorder="1" applyAlignment="1">
      <alignment horizontal="right"/>
    </xf>
    <xf numFmtId="0" fontId="8" fillId="0" borderId="20" xfId="2" applyFont="1" applyBorder="1"/>
    <xf numFmtId="165" fontId="8" fillId="0" borderId="2" xfId="2" applyNumberFormat="1" applyFont="1" applyBorder="1"/>
    <xf numFmtId="165" fontId="8" fillId="0" borderId="7" xfId="2" applyNumberFormat="1" applyFont="1" applyBorder="1"/>
    <xf numFmtId="165" fontId="8" fillId="0" borderId="23" xfId="2" applyNumberFormat="1" applyFont="1" applyBorder="1"/>
    <xf numFmtId="0" fontId="21" fillId="0" borderId="22" xfId="2" applyFont="1" applyBorder="1" applyAlignment="1">
      <alignment horizontal="right"/>
    </xf>
    <xf numFmtId="0" fontId="21" fillId="0" borderId="20" xfId="2" applyFont="1" applyBorder="1"/>
    <xf numFmtId="165" fontId="21" fillId="0" borderId="2" xfId="2" applyNumberFormat="1" applyFont="1" applyBorder="1"/>
    <xf numFmtId="165" fontId="21" fillId="0" borderId="7" xfId="2" applyNumberFormat="1" applyFont="1" applyBorder="1"/>
    <xf numFmtId="165" fontId="21" fillId="0" borderId="6" xfId="2" applyNumberFormat="1" applyFont="1" applyBorder="1"/>
    <xf numFmtId="165" fontId="8" fillId="0" borderId="6" xfId="2" applyNumberFormat="1" applyFont="1" applyBorder="1"/>
    <xf numFmtId="0" fontId="8" fillId="0" borderId="22" xfId="2" applyFont="1" applyBorder="1" applyAlignment="1">
      <alignment horizontal="center"/>
    </xf>
    <xf numFmtId="165" fontId="8" fillId="0" borderId="46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21" fillId="0" borderId="41" xfId="2" applyNumberFormat="1" applyFont="1" applyBorder="1"/>
    <xf numFmtId="165" fontId="21" fillId="0" borderId="42" xfId="2" applyNumberFormat="1" applyFont="1" applyBorder="1"/>
    <xf numFmtId="165" fontId="21" fillId="0" borderId="50" xfId="2" applyNumberFormat="1" applyFont="1" applyBorder="1"/>
    <xf numFmtId="0" fontId="8" fillId="0" borderId="26" xfId="2" applyFont="1" applyBorder="1" applyAlignment="1">
      <alignment horizontal="center"/>
    </xf>
    <xf numFmtId="0" fontId="8" fillId="0" borderId="24" xfId="2" applyFont="1" applyBorder="1"/>
    <xf numFmtId="165" fontId="8" fillId="0" borderId="9" xfId="2" applyNumberFormat="1" applyFont="1" applyBorder="1"/>
    <xf numFmtId="165" fontId="21" fillId="0" borderId="8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8" fillId="0" borderId="53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0" fontId="19" fillId="0" borderId="0" xfId="2"/>
    <xf numFmtId="0" fontId="22" fillId="0" borderId="0" xfId="2" applyFont="1" applyAlignment="1">
      <alignment vertical="center"/>
    </xf>
    <xf numFmtId="0" fontId="23" fillId="0" borderId="0" xfId="2" applyFont="1"/>
    <xf numFmtId="4" fontId="23" fillId="0" borderId="0" xfId="2" applyNumberFormat="1" applyFont="1"/>
    <xf numFmtId="0" fontId="7" fillId="0" borderId="59" xfId="2" applyFont="1" applyBorder="1" applyAlignment="1">
      <alignment horizontal="left"/>
    </xf>
    <xf numFmtId="0" fontId="7" fillId="0" borderId="60" xfId="2" applyFont="1" applyBorder="1" applyAlignment="1">
      <alignment horizontal="left"/>
    </xf>
    <xf numFmtId="4" fontId="22" fillId="0" borderId="0" xfId="2" applyNumberFormat="1" applyFont="1"/>
    <xf numFmtId="0" fontId="1" fillId="0" borderId="30" xfId="1" applyBorder="1"/>
    <xf numFmtId="0" fontId="1" fillId="0" borderId="6" xfId="1" applyBorder="1"/>
    <xf numFmtId="0" fontId="9" fillId="0" borderId="10" xfId="1" applyFont="1" applyBorder="1"/>
    <xf numFmtId="4" fontId="26" fillId="2" borderId="2" xfId="0" applyNumberFormat="1" applyFont="1" applyFill="1" applyBorder="1"/>
    <xf numFmtId="0" fontId="1" fillId="2" borderId="6" xfId="1" applyFill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65" fontId="15" fillId="2" borderId="22" xfId="1" applyNumberFormat="1" applyFont="1" applyFill="1" applyBorder="1" applyAlignment="1">
      <alignment horizontal="right" vertical="center"/>
    </xf>
    <xf numFmtId="165" fontId="15" fillId="2" borderId="23" xfId="1" applyNumberFormat="1" applyFont="1" applyFill="1" applyBorder="1" applyAlignment="1">
      <alignment horizontal="right" vertical="center"/>
    </xf>
    <xf numFmtId="165" fontId="15" fillId="0" borderId="22" xfId="1" applyNumberFormat="1" applyFont="1" applyBorder="1" applyAlignment="1">
      <alignment horizontal="right"/>
    </xf>
    <xf numFmtId="165" fontId="15" fillId="0" borderId="23" xfId="1" applyNumberFormat="1" applyFont="1" applyBorder="1" applyAlignment="1">
      <alignment horizontal="right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165" fontId="16" fillId="2" borderId="22" xfId="1" applyNumberFormat="1" applyFont="1" applyFill="1" applyBorder="1" applyAlignment="1">
      <alignment horizontal="right" vertical="center"/>
    </xf>
    <xf numFmtId="165" fontId="16" fillId="2" borderId="23" xfId="1" applyNumberFormat="1" applyFont="1" applyFill="1" applyBorder="1" applyAlignment="1">
      <alignment horizontal="right" vertical="center"/>
    </xf>
    <xf numFmtId="165" fontId="16" fillId="0" borderId="22" xfId="1" applyNumberFormat="1" applyFont="1" applyBorder="1" applyAlignment="1">
      <alignment horizontal="right"/>
    </xf>
    <xf numFmtId="165" fontId="16" fillId="0" borderId="23" xfId="1" applyNumberFormat="1" applyFont="1" applyBorder="1" applyAlignment="1">
      <alignment horizontal="right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165" fontId="16" fillId="0" borderId="22" xfId="1" applyNumberFormat="1" applyFont="1" applyBorder="1" applyAlignment="1">
      <alignment horizontal="right" vertical="center"/>
    </xf>
    <xf numFmtId="165" fontId="16" fillId="0" borderId="23" xfId="1" applyNumberFormat="1" applyFont="1" applyBorder="1" applyAlignment="1">
      <alignment horizontal="right" vertical="center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165" fontId="15" fillId="0" borderId="22" xfId="1" applyNumberFormat="1" applyFont="1" applyBorder="1" applyAlignment="1">
      <alignment horizontal="right" vertical="center"/>
    </xf>
    <xf numFmtId="165" fontId="15" fillId="0" borderId="23" xfId="1" applyNumberFormat="1" applyFont="1" applyBorder="1" applyAlignment="1">
      <alignment horizontal="right" vertical="center"/>
    </xf>
    <xf numFmtId="0" fontId="15" fillId="0" borderId="24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165" fontId="15" fillId="2" borderId="26" xfId="1" applyNumberFormat="1" applyFont="1" applyFill="1" applyBorder="1" applyAlignment="1">
      <alignment horizontal="right" vertical="center"/>
    </xf>
    <xf numFmtId="165" fontId="15" fillId="2" borderId="27" xfId="1" applyNumberFormat="1" applyFont="1" applyFill="1" applyBorder="1" applyAlignment="1">
      <alignment horizontal="right" vertical="center"/>
    </xf>
    <xf numFmtId="165" fontId="15" fillId="0" borderId="26" xfId="1" applyNumberFormat="1" applyFont="1" applyBorder="1" applyAlignment="1">
      <alignment horizontal="right"/>
    </xf>
    <xf numFmtId="165" fontId="15" fillId="0" borderId="27" xfId="1" applyNumberFormat="1" applyFont="1" applyBorder="1" applyAlignment="1">
      <alignment horizontal="right"/>
    </xf>
    <xf numFmtId="165" fontId="18" fillId="0" borderId="28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right" vertical="center"/>
    </xf>
    <xf numFmtId="165" fontId="15" fillId="0" borderId="1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7" xfId="1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165" fontId="18" fillId="0" borderId="2" xfId="1" applyNumberFormat="1" applyFont="1" applyBorder="1" applyAlignment="1">
      <alignment horizontal="center" vertic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>
      <alignment horizontal="center" vertical="center" wrapText="1"/>
    </xf>
    <xf numFmtId="0" fontId="8" fillId="0" borderId="44" xfId="2" applyFont="1" applyBorder="1" applyAlignment="1">
      <alignment horizontal="left"/>
    </xf>
    <xf numFmtId="0" fontId="8" fillId="0" borderId="45" xfId="2" applyFont="1" applyBorder="1" applyAlignment="1">
      <alignment horizontal="left"/>
    </xf>
    <xf numFmtId="0" fontId="8" fillId="0" borderId="5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39" xfId="2" applyFont="1" applyBorder="1" applyAlignment="1">
      <alignment horizontal="left"/>
    </xf>
    <xf numFmtId="0" fontId="7" fillId="0" borderId="56" xfId="2" applyFont="1" applyBorder="1" applyAlignment="1">
      <alignment horizontal="left"/>
    </xf>
    <xf numFmtId="0" fontId="7" fillId="0" borderId="40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57" xfId="2" applyFont="1" applyBorder="1" applyAlignment="1">
      <alignment horizontal="center"/>
    </xf>
    <xf numFmtId="0" fontId="7" fillId="0" borderId="22" xfId="2" applyFont="1" applyBorder="1" applyAlignment="1">
      <alignment horizontal="left"/>
    </xf>
    <xf numFmtId="0" fontId="7" fillId="0" borderId="58" xfId="2" applyFont="1" applyBorder="1" applyAlignment="1">
      <alignment horizontal="left"/>
    </xf>
    <xf numFmtId="4" fontId="7" fillId="0" borderId="20" xfId="2" applyNumberFormat="1" applyFont="1" applyBorder="1" applyAlignment="1">
      <alignment horizontal="center"/>
    </xf>
    <xf numFmtId="4" fontId="7" fillId="0" borderId="58" xfId="2" applyNumberFormat="1" applyFont="1" applyBorder="1" applyAlignment="1">
      <alignment horizontal="center"/>
    </xf>
    <xf numFmtId="4" fontId="7" fillId="0" borderId="21" xfId="2" applyNumberFormat="1" applyFont="1" applyBorder="1" applyAlignment="1">
      <alignment horizontal="center"/>
    </xf>
    <xf numFmtId="4" fontId="7" fillId="0" borderId="23" xfId="2" applyNumberFormat="1" applyFont="1" applyBorder="1" applyAlignment="1">
      <alignment horizontal="center"/>
    </xf>
    <xf numFmtId="0" fontId="7" fillId="0" borderId="22" xfId="2" applyFont="1" applyBorder="1" applyAlignment="1">
      <alignment horizontal="left" wrapText="1"/>
    </xf>
    <xf numFmtId="0" fontId="7" fillId="0" borderId="58" xfId="2" applyFont="1" applyBorder="1" applyAlignment="1">
      <alignment horizontal="left" wrapText="1"/>
    </xf>
    <xf numFmtId="0" fontId="1" fillId="0" borderId="62" xfId="1" applyBorder="1" applyAlignment="1">
      <alignment horizontal="center"/>
    </xf>
    <xf numFmtId="4" fontId="7" fillId="0" borderId="61" xfId="2" applyNumberFormat="1" applyFont="1" applyBorder="1" applyAlignment="1">
      <alignment horizontal="center"/>
    </xf>
    <xf numFmtId="4" fontId="7" fillId="0" borderId="60" xfId="2" applyNumberFormat="1" applyFont="1" applyBorder="1" applyAlignment="1">
      <alignment horizontal="center"/>
    </xf>
    <xf numFmtId="4" fontId="7" fillId="0" borderId="62" xfId="2" applyNumberFormat="1" applyFont="1" applyBorder="1" applyAlignment="1">
      <alignment horizontal="center"/>
    </xf>
    <xf numFmtId="4" fontId="7" fillId="0" borderId="63" xfId="2" applyNumberFormat="1" applyFont="1" applyBorder="1" applyAlignment="1">
      <alignment horizontal="center"/>
    </xf>
    <xf numFmtId="0" fontId="6" fillId="0" borderId="11" xfId="2" applyFont="1" applyBorder="1" applyAlignment="1">
      <alignment horizontal="left"/>
    </xf>
    <xf numFmtId="0" fontId="6" fillId="0" borderId="12" xfId="2" applyFont="1" applyBorder="1" applyAlignment="1">
      <alignment horizontal="left"/>
    </xf>
    <xf numFmtId="165" fontId="6" fillId="0" borderId="11" xfId="2" applyNumberFormat="1" applyFont="1" applyBorder="1" applyAlignment="1">
      <alignment horizontal="center"/>
    </xf>
    <xf numFmtId="165" fontId="6" fillId="0" borderId="13" xfId="2" applyNumberFormat="1" applyFont="1" applyBorder="1" applyAlignment="1">
      <alignment horizontal="center"/>
    </xf>
    <xf numFmtId="0" fontId="9" fillId="0" borderId="14" xfId="1" applyFont="1" applyBorder="1" applyAlignment="1">
      <alignment horizontal="center" wrapText="1"/>
    </xf>
    <xf numFmtId="0" fontId="9" fillId="0" borderId="65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9" fillId="0" borderId="51" xfId="1" applyFont="1" applyBorder="1" applyAlignment="1">
      <alignment horizontal="center" wrapText="1"/>
    </xf>
    <xf numFmtId="0" fontId="9" fillId="0" borderId="66" xfId="1" applyFont="1" applyBorder="1" applyAlignment="1">
      <alignment horizontal="center" wrapText="1"/>
    </xf>
    <xf numFmtId="0" fontId="9" fillId="0" borderId="67" xfId="1" applyFont="1" applyBorder="1" applyAlignment="1">
      <alignment horizontal="center" wrapText="1"/>
    </xf>
  </cellXfs>
  <cellStyles count="4">
    <cellStyle name="Normal" xfId="0" builtinId="0"/>
    <cellStyle name="Normal 2" xfId="1"/>
    <cellStyle name="Normal 2 2" xfId="3"/>
    <cellStyle name="Normal_buz fina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L17" sqref="L17:L18"/>
    </sheetView>
  </sheetViews>
  <sheetFormatPr defaultColWidth="9.140625" defaultRowHeight="10.5" x14ac:dyDescent="0.15"/>
  <cols>
    <col min="1" max="1" width="9" style="3" customWidth="1"/>
    <col min="2" max="2" width="40" style="1" customWidth="1"/>
    <col min="3" max="3" width="12.28515625" style="1" customWidth="1"/>
    <col min="4" max="4" width="12.5703125" style="1" customWidth="1"/>
    <col min="5" max="5" width="12.140625" style="1" customWidth="1"/>
    <col min="6" max="6" width="9" style="2" customWidth="1"/>
    <col min="7" max="7" width="9.140625" style="1" customWidth="1"/>
    <col min="8" max="16384" width="9.140625" style="1"/>
  </cols>
  <sheetData>
    <row r="1" spans="1:7" ht="11.25" thickBot="1" x14ac:dyDescent="0.2">
      <c r="A1" s="25"/>
      <c r="B1" s="22"/>
      <c r="C1" s="22"/>
      <c r="D1" s="22"/>
      <c r="E1" s="22"/>
      <c r="F1" s="1"/>
      <c r="G1" s="22"/>
    </row>
    <row r="2" spans="1:7" ht="17.25" customHeight="1" thickBot="1" x14ac:dyDescent="0.2">
      <c r="A2" s="25"/>
      <c r="B2" s="22"/>
      <c r="C2" s="22"/>
      <c r="D2" s="22"/>
      <c r="E2" s="129" t="s">
        <v>260</v>
      </c>
      <c r="F2" s="129" t="s">
        <v>260</v>
      </c>
      <c r="G2" s="22"/>
    </row>
    <row r="3" spans="1:7" ht="11.25" thickBot="1" x14ac:dyDescent="0.2">
      <c r="A3" s="25"/>
      <c r="B3" s="22"/>
      <c r="C3" s="22"/>
      <c r="D3" s="22"/>
      <c r="E3" s="22"/>
      <c r="F3" s="1"/>
      <c r="G3" s="22"/>
    </row>
    <row r="4" spans="1:7" ht="24.75" customHeight="1" x14ac:dyDescent="0.15">
      <c r="A4" s="130" t="s">
        <v>0</v>
      </c>
      <c r="B4" s="131" t="s">
        <v>0</v>
      </c>
      <c r="C4" s="131" t="s">
        <v>0</v>
      </c>
      <c r="D4" s="131" t="s">
        <v>0</v>
      </c>
      <c r="E4" s="131" t="s">
        <v>0</v>
      </c>
      <c r="F4" s="132" t="s">
        <v>0</v>
      </c>
      <c r="G4" s="22"/>
    </row>
    <row r="5" spans="1:7" ht="55.5" customHeight="1" x14ac:dyDescent="0.15">
      <c r="A5" s="66"/>
      <c r="B5" s="39" t="s">
        <v>261</v>
      </c>
      <c r="C5" s="39" t="s">
        <v>1</v>
      </c>
      <c r="D5" s="39" t="s">
        <v>363</v>
      </c>
      <c r="E5" s="39" t="s">
        <v>364</v>
      </c>
      <c r="F5" s="40" t="s">
        <v>262</v>
      </c>
      <c r="G5" s="22"/>
    </row>
    <row r="6" spans="1:7" ht="13.5" customHeight="1" x14ac:dyDescent="0.15">
      <c r="A6" s="67" t="s">
        <v>263</v>
      </c>
      <c r="B6" s="41" t="s">
        <v>264</v>
      </c>
      <c r="C6" s="42">
        <f t="shared" ref="C6:E6" si="0">SUM(C7,C12,C16,C32)</f>
        <v>5519000</v>
      </c>
      <c r="D6" s="42">
        <f t="shared" si="0"/>
        <v>436981.35999999981</v>
      </c>
      <c r="E6" s="42">
        <f t="shared" si="0"/>
        <v>3621442.98</v>
      </c>
      <c r="F6" s="43">
        <f>E6/C6*100</f>
        <v>65.617738358398256</v>
      </c>
      <c r="G6" s="22"/>
    </row>
    <row r="7" spans="1:7" ht="10.5" customHeight="1" x14ac:dyDescent="0.15">
      <c r="A7" s="67" t="s">
        <v>265</v>
      </c>
      <c r="B7" s="41" t="s">
        <v>266</v>
      </c>
      <c r="C7" s="42">
        <f>SUM(C8:C11)</f>
        <v>4312000</v>
      </c>
      <c r="D7" s="42">
        <f>SUM(D8:D11)</f>
        <v>298896.35999999987</v>
      </c>
      <c r="E7" s="42">
        <f t="shared" ref="E7" si="1">SUM(E8:E11)</f>
        <v>2754752.85</v>
      </c>
      <c r="F7" s="43">
        <f t="shared" ref="F7:F54" si="2">E7/C7*100</f>
        <v>63.885733998144708</v>
      </c>
      <c r="G7" s="22"/>
    </row>
    <row r="8" spans="1:7" x14ac:dyDescent="0.15">
      <c r="A8" s="68" t="s">
        <v>267</v>
      </c>
      <c r="B8" s="69" t="s">
        <v>268</v>
      </c>
      <c r="C8" s="46">
        <v>3392000</v>
      </c>
      <c r="D8" s="48">
        <v>216943.12999999989</v>
      </c>
      <c r="E8" s="46">
        <v>2118940.38</v>
      </c>
      <c r="F8" s="47">
        <f t="shared" si="2"/>
        <v>62.46876120283018</v>
      </c>
      <c r="G8" s="22"/>
    </row>
    <row r="9" spans="1:7" x14ac:dyDescent="0.15">
      <c r="A9" s="68" t="s">
        <v>269</v>
      </c>
      <c r="B9" s="45" t="s">
        <v>270</v>
      </c>
      <c r="C9" s="46">
        <v>550000</v>
      </c>
      <c r="D9" s="48">
        <v>43516.570000000007</v>
      </c>
      <c r="E9" s="46">
        <v>374769.7</v>
      </c>
      <c r="F9" s="47">
        <f t="shared" si="2"/>
        <v>68.139945454545455</v>
      </c>
      <c r="G9" s="22"/>
    </row>
    <row r="10" spans="1:7" x14ac:dyDescent="0.15">
      <c r="A10" s="68" t="s">
        <v>271</v>
      </c>
      <c r="B10" s="45" t="s">
        <v>272</v>
      </c>
      <c r="C10" s="46">
        <v>120000</v>
      </c>
      <c r="D10" s="48">
        <v>15287.739999999991</v>
      </c>
      <c r="E10" s="46">
        <v>73804.539999999994</v>
      </c>
      <c r="F10" s="47">
        <f t="shared" si="2"/>
        <v>61.503783333333331</v>
      </c>
      <c r="G10" s="22"/>
    </row>
    <row r="11" spans="1:7" x14ac:dyDescent="0.15">
      <c r="A11" s="68" t="s">
        <v>273</v>
      </c>
      <c r="B11" s="45" t="s">
        <v>274</v>
      </c>
      <c r="C11" s="46">
        <v>250000</v>
      </c>
      <c r="D11" s="48">
        <v>23148.920000000013</v>
      </c>
      <c r="E11" s="46">
        <v>187238.23</v>
      </c>
      <c r="F11" s="47">
        <f t="shared" si="2"/>
        <v>74.895291999999998</v>
      </c>
      <c r="G11" s="22"/>
    </row>
    <row r="12" spans="1:7" x14ac:dyDescent="0.15">
      <c r="A12" s="67" t="s">
        <v>275</v>
      </c>
      <c r="B12" s="41" t="s">
        <v>2</v>
      </c>
      <c r="C12" s="42">
        <f>SUM(C13:C15)</f>
        <v>75000</v>
      </c>
      <c r="D12" s="42">
        <f t="shared" ref="D12:E12" si="3">SUM(D13:D15)</f>
        <v>6757.8499999999967</v>
      </c>
      <c r="E12" s="42">
        <f t="shared" si="3"/>
        <v>63494.14</v>
      </c>
      <c r="F12" s="43">
        <f t="shared" si="2"/>
        <v>84.658853333333326</v>
      </c>
      <c r="G12" s="22"/>
    </row>
    <row r="13" spans="1:7" x14ac:dyDescent="0.15">
      <c r="A13" s="68" t="s">
        <v>276</v>
      </c>
      <c r="B13" s="45" t="s">
        <v>277</v>
      </c>
      <c r="C13" s="46">
        <v>25000</v>
      </c>
      <c r="D13" s="46">
        <v>1394.7300000000014</v>
      </c>
      <c r="E13" s="46">
        <v>14469.11</v>
      </c>
      <c r="F13" s="47">
        <f t="shared" si="2"/>
        <v>57.876440000000009</v>
      </c>
      <c r="G13" s="22"/>
    </row>
    <row r="14" spans="1:7" x14ac:dyDescent="0.15">
      <c r="A14" s="68" t="s">
        <v>278</v>
      </c>
      <c r="B14" s="45" t="s">
        <v>279</v>
      </c>
      <c r="C14" s="46">
        <v>50000</v>
      </c>
      <c r="D14" s="46">
        <v>5363.1199999999953</v>
      </c>
      <c r="E14" s="46">
        <v>49025.03</v>
      </c>
      <c r="F14" s="47">
        <f t="shared" si="2"/>
        <v>98.050059999999988</v>
      </c>
      <c r="G14" s="22"/>
    </row>
    <row r="15" spans="1:7" x14ac:dyDescent="0.15">
      <c r="A15" s="68" t="s">
        <v>280</v>
      </c>
      <c r="B15" s="45" t="s">
        <v>281</v>
      </c>
      <c r="C15" s="50">
        <v>0</v>
      </c>
      <c r="D15" s="46">
        <v>0</v>
      </c>
      <c r="E15" s="46">
        <v>0</v>
      </c>
      <c r="F15" s="47">
        <v>0</v>
      </c>
      <c r="G15" s="22"/>
    </row>
    <row r="16" spans="1:7" x14ac:dyDescent="0.15">
      <c r="A16" s="67" t="s">
        <v>282</v>
      </c>
      <c r="B16" s="41" t="s">
        <v>283</v>
      </c>
      <c r="C16" s="42">
        <f>SUM(C17,C22,C27,C29:C31)</f>
        <v>909000</v>
      </c>
      <c r="D16" s="42">
        <f>SUM(D17,D22,D27,D29:D31)</f>
        <v>122613.88999999997</v>
      </c>
      <c r="E16" s="42">
        <f t="shared" ref="E16" si="4">SUM(E17,E22,E27,E29:E31)</f>
        <v>670515.71</v>
      </c>
      <c r="F16" s="43">
        <f t="shared" si="2"/>
        <v>73.764104510451048</v>
      </c>
      <c r="G16" s="22"/>
    </row>
    <row r="17" spans="1:7" x14ac:dyDescent="0.15">
      <c r="A17" s="70" t="s">
        <v>284</v>
      </c>
      <c r="B17" s="69" t="s">
        <v>285</v>
      </c>
      <c r="C17" s="71">
        <f>SUM(C18:C21)</f>
        <v>206000</v>
      </c>
      <c r="D17" s="71">
        <f>SUM(D18:D21)</f>
        <v>11648.339999999997</v>
      </c>
      <c r="E17" s="71">
        <f t="shared" ref="E17" si="5">SUM(E18:E21)</f>
        <v>214984.55</v>
      </c>
      <c r="F17" s="47">
        <f t="shared" si="2"/>
        <v>104.36143203883495</v>
      </c>
      <c r="G17" s="22"/>
    </row>
    <row r="18" spans="1:7" x14ac:dyDescent="0.15">
      <c r="A18" s="68" t="s">
        <v>286</v>
      </c>
      <c r="B18" s="45" t="s">
        <v>287</v>
      </c>
      <c r="C18" s="46">
        <v>200000</v>
      </c>
      <c r="D18" s="46">
        <v>11648.339999999997</v>
      </c>
      <c r="E18" s="46">
        <v>213934.55</v>
      </c>
      <c r="F18" s="47">
        <f t="shared" si="2"/>
        <v>106.96727499999999</v>
      </c>
      <c r="G18" s="23"/>
    </row>
    <row r="19" spans="1:7" x14ac:dyDescent="0.15">
      <c r="A19" s="68" t="s">
        <v>288</v>
      </c>
      <c r="B19" s="45" t="s">
        <v>289</v>
      </c>
      <c r="C19" s="46">
        <v>3000</v>
      </c>
      <c r="D19" s="46">
        <v>0</v>
      </c>
      <c r="E19" s="46">
        <v>0</v>
      </c>
      <c r="F19" s="47">
        <f t="shared" si="2"/>
        <v>0</v>
      </c>
      <c r="G19" s="22"/>
    </row>
    <row r="20" spans="1:7" x14ac:dyDescent="0.15">
      <c r="A20" s="68" t="s">
        <v>290</v>
      </c>
      <c r="B20" s="45" t="s">
        <v>291</v>
      </c>
      <c r="C20" s="46">
        <v>3000</v>
      </c>
      <c r="D20" s="46">
        <v>0</v>
      </c>
      <c r="E20" s="46">
        <v>1050</v>
      </c>
      <c r="F20" s="47">
        <f t="shared" si="2"/>
        <v>35</v>
      </c>
      <c r="G20" s="23"/>
    </row>
    <row r="21" spans="1:7" x14ac:dyDescent="0.15">
      <c r="A21" s="68" t="s">
        <v>292</v>
      </c>
      <c r="B21" s="45" t="s">
        <v>293</v>
      </c>
      <c r="C21" s="46">
        <v>0</v>
      </c>
      <c r="D21" s="46">
        <v>0</v>
      </c>
      <c r="E21" s="46">
        <v>0</v>
      </c>
      <c r="F21" s="47">
        <v>0</v>
      </c>
      <c r="G21" s="22"/>
    </row>
    <row r="22" spans="1:7" x14ac:dyDescent="0.15">
      <c r="A22" s="70" t="s">
        <v>294</v>
      </c>
      <c r="B22" s="69" t="s">
        <v>295</v>
      </c>
      <c r="C22" s="71">
        <f>SUM(C23:C25)</f>
        <v>502000</v>
      </c>
      <c r="D22" s="71">
        <f t="shared" ref="D22:E22" si="6">SUM(D23:D25)</f>
        <v>104083.28999999998</v>
      </c>
      <c r="E22" s="71">
        <f t="shared" si="6"/>
        <v>305063.53999999998</v>
      </c>
      <c r="F22" s="47">
        <f t="shared" si="2"/>
        <v>60.769629482071707</v>
      </c>
      <c r="G22" s="22"/>
    </row>
    <row r="23" spans="1:7" x14ac:dyDescent="0.15">
      <c r="A23" s="68" t="s">
        <v>296</v>
      </c>
      <c r="B23" s="45" t="s">
        <v>297</v>
      </c>
      <c r="C23" s="46">
        <v>500000</v>
      </c>
      <c r="D23" s="46">
        <v>104083.28999999998</v>
      </c>
      <c r="E23" s="46">
        <v>305063.53999999998</v>
      </c>
      <c r="F23" s="47">
        <f t="shared" si="2"/>
        <v>61.012707999999996</v>
      </c>
      <c r="G23" s="23"/>
    </row>
    <row r="24" spans="1:7" x14ac:dyDescent="0.15">
      <c r="A24" s="68" t="s">
        <v>298</v>
      </c>
      <c r="B24" s="45" t="s">
        <v>299</v>
      </c>
      <c r="C24" s="46">
        <v>1000</v>
      </c>
      <c r="D24" s="46">
        <v>0</v>
      </c>
      <c r="E24" s="46">
        <v>0</v>
      </c>
      <c r="F24" s="47">
        <f t="shared" si="2"/>
        <v>0</v>
      </c>
      <c r="G24" s="22"/>
    </row>
    <row r="25" spans="1:7" x14ac:dyDescent="0.15">
      <c r="A25" s="68" t="s">
        <v>300</v>
      </c>
      <c r="B25" s="45" t="s">
        <v>301</v>
      </c>
      <c r="C25" s="46">
        <v>1000</v>
      </c>
      <c r="D25" s="46">
        <v>0</v>
      </c>
      <c r="E25" s="46">
        <v>0</v>
      </c>
      <c r="F25" s="47">
        <f t="shared" si="2"/>
        <v>0</v>
      </c>
      <c r="G25" s="22"/>
    </row>
    <row r="26" spans="1:7" x14ac:dyDescent="0.15">
      <c r="A26" s="68">
        <v>71425</v>
      </c>
      <c r="B26" s="69" t="s">
        <v>302</v>
      </c>
      <c r="C26" s="46">
        <v>0</v>
      </c>
      <c r="D26" s="46">
        <v>0</v>
      </c>
      <c r="E26" s="48">
        <v>0</v>
      </c>
      <c r="F26" s="47">
        <v>0</v>
      </c>
      <c r="G26" s="22"/>
    </row>
    <row r="27" spans="1:7" ht="12.75" customHeight="1" x14ac:dyDescent="0.15">
      <c r="A27" s="70" t="s">
        <v>303</v>
      </c>
      <c r="B27" s="69" t="s">
        <v>304</v>
      </c>
      <c r="C27" s="71">
        <v>50000</v>
      </c>
      <c r="D27" s="46">
        <v>146</v>
      </c>
      <c r="E27" s="46">
        <v>66343.64</v>
      </c>
      <c r="F27" s="47">
        <f t="shared" si="2"/>
        <v>132.68728000000002</v>
      </c>
      <c r="G27" s="22"/>
    </row>
    <row r="28" spans="1:7" x14ac:dyDescent="0.15">
      <c r="A28" s="70" t="s">
        <v>305</v>
      </c>
      <c r="B28" s="69" t="s">
        <v>306</v>
      </c>
      <c r="C28" s="50">
        <v>0</v>
      </c>
      <c r="D28" s="71">
        <v>0</v>
      </c>
      <c r="E28" s="50">
        <v>0</v>
      </c>
      <c r="F28" s="47">
        <v>0</v>
      </c>
      <c r="G28" s="26"/>
    </row>
    <row r="29" spans="1:7" x14ac:dyDescent="0.15">
      <c r="A29" s="70" t="s">
        <v>307</v>
      </c>
      <c r="B29" s="69" t="s">
        <v>308</v>
      </c>
      <c r="C29" s="71">
        <v>0</v>
      </c>
      <c r="D29" s="46">
        <v>0</v>
      </c>
      <c r="E29" s="50">
        <v>0</v>
      </c>
      <c r="F29" s="47">
        <v>0</v>
      </c>
      <c r="G29" s="22"/>
    </row>
    <row r="30" spans="1:7" x14ac:dyDescent="0.15">
      <c r="A30" s="70" t="s">
        <v>309</v>
      </c>
      <c r="B30" s="69" t="s">
        <v>310</v>
      </c>
      <c r="C30" s="46">
        <v>145000</v>
      </c>
      <c r="D30" s="46">
        <v>6736.26</v>
      </c>
      <c r="E30" s="46">
        <v>84123.98</v>
      </c>
      <c r="F30" s="47">
        <f t="shared" si="2"/>
        <v>58.016537931034485</v>
      </c>
      <c r="G30" s="22"/>
    </row>
    <row r="31" spans="1:7" x14ac:dyDescent="0.15">
      <c r="A31" s="70" t="s">
        <v>311</v>
      </c>
      <c r="B31" s="69" t="s">
        <v>3</v>
      </c>
      <c r="C31" s="46">
        <v>6000</v>
      </c>
      <c r="D31" s="46">
        <v>0</v>
      </c>
      <c r="E31" s="50">
        <v>0</v>
      </c>
      <c r="F31" s="47">
        <f t="shared" si="2"/>
        <v>0</v>
      </c>
      <c r="G31" s="22"/>
    </row>
    <row r="32" spans="1:7" x14ac:dyDescent="0.15">
      <c r="A32" s="67" t="s">
        <v>312</v>
      </c>
      <c r="B32" s="41" t="s">
        <v>313</v>
      </c>
      <c r="C32" s="42">
        <f>SUM(C33:C36)</f>
        <v>223000</v>
      </c>
      <c r="D32" s="42">
        <f t="shared" ref="D32:E32" si="7">SUM(D33:D36)</f>
        <v>8713.260000000002</v>
      </c>
      <c r="E32" s="42">
        <f t="shared" si="7"/>
        <v>132680.28</v>
      </c>
      <c r="F32" s="43">
        <f>E32/C32*100</f>
        <v>59.49788340807175</v>
      </c>
      <c r="G32" s="22"/>
    </row>
    <row r="33" spans="1:7" ht="21" x14ac:dyDescent="0.15">
      <c r="A33" s="68" t="s">
        <v>314</v>
      </c>
      <c r="B33" s="45" t="s">
        <v>315</v>
      </c>
      <c r="C33" s="46">
        <v>100000</v>
      </c>
      <c r="D33" s="46">
        <v>4729.1300000000047</v>
      </c>
      <c r="E33" s="46">
        <v>87404.74</v>
      </c>
      <c r="F33" s="47">
        <f t="shared" si="2"/>
        <v>87.404740000000004</v>
      </c>
      <c r="G33" s="22"/>
    </row>
    <row r="34" spans="1:7" x14ac:dyDescent="0.15">
      <c r="A34" s="68" t="s">
        <v>316</v>
      </c>
      <c r="B34" s="45" t="s">
        <v>317</v>
      </c>
      <c r="C34" s="46">
        <v>3000</v>
      </c>
      <c r="D34" s="46">
        <v>31.1400000000001</v>
      </c>
      <c r="E34" s="46">
        <v>1416.73</v>
      </c>
      <c r="F34" s="47">
        <f t="shared" si="2"/>
        <v>47.224333333333334</v>
      </c>
      <c r="G34" s="22"/>
    </row>
    <row r="35" spans="1:7" x14ac:dyDescent="0.15">
      <c r="A35" s="68" t="s">
        <v>318</v>
      </c>
      <c r="B35" s="45" t="s">
        <v>319</v>
      </c>
      <c r="C35" s="46">
        <v>20000</v>
      </c>
      <c r="D35" s="46">
        <v>1911.1999999999989</v>
      </c>
      <c r="E35" s="46">
        <v>16353.39</v>
      </c>
      <c r="F35" s="47">
        <f t="shared" si="2"/>
        <v>81.766949999999994</v>
      </c>
      <c r="G35" s="22"/>
    </row>
    <row r="36" spans="1:7" x14ac:dyDescent="0.15">
      <c r="A36" s="68" t="s">
        <v>320</v>
      </c>
      <c r="B36" s="45" t="s">
        <v>313</v>
      </c>
      <c r="C36" s="46">
        <v>100000</v>
      </c>
      <c r="D36" s="46">
        <v>2041.7899999999972</v>
      </c>
      <c r="E36" s="46">
        <v>27505.42</v>
      </c>
      <c r="F36" s="47">
        <f t="shared" si="2"/>
        <v>27.505419999999997</v>
      </c>
      <c r="G36" s="22"/>
    </row>
    <row r="37" spans="1:7" ht="12" customHeight="1" x14ac:dyDescent="0.15">
      <c r="A37" s="67" t="s">
        <v>321</v>
      </c>
      <c r="B37" s="41" t="s">
        <v>322</v>
      </c>
      <c r="C37" s="42">
        <f>SUM(C40+C38)</f>
        <v>1500000</v>
      </c>
      <c r="D37" s="42">
        <f t="shared" ref="D37:E37" si="8">SUM(D40+D38)</f>
        <v>810</v>
      </c>
      <c r="E37" s="42">
        <f t="shared" si="8"/>
        <v>4918</v>
      </c>
      <c r="F37" s="43">
        <f t="shared" si="2"/>
        <v>0.3278666666666667</v>
      </c>
      <c r="G37" s="22"/>
    </row>
    <row r="38" spans="1:7" x14ac:dyDescent="0.15">
      <c r="A38" s="68" t="s">
        <v>323</v>
      </c>
      <c r="B38" s="45" t="s">
        <v>324</v>
      </c>
      <c r="C38" s="71">
        <f>SUM(C39)</f>
        <v>1500000</v>
      </c>
      <c r="D38" s="71">
        <f t="shared" ref="D38" si="9">SUM(D39)</f>
        <v>810</v>
      </c>
      <c r="E38" s="71">
        <f>SUM(E39)</f>
        <v>4918</v>
      </c>
      <c r="F38" s="47">
        <f t="shared" si="2"/>
        <v>0.3278666666666667</v>
      </c>
      <c r="G38" s="22"/>
    </row>
    <row r="39" spans="1:7" x14ac:dyDescent="0.15">
      <c r="A39" s="68" t="s">
        <v>325</v>
      </c>
      <c r="B39" s="45" t="s">
        <v>326</v>
      </c>
      <c r="C39" s="50">
        <v>1500000</v>
      </c>
      <c r="D39" s="48">
        <v>810</v>
      </c>
      <c r="E39" s="46">
        <v>4918</v>
      </c>
      <c r="F39" s="47">
        <f t="shared" si="2"/>
        <v>0.3278666666666667</v>
      </c>
      <c r="G39" s="22"/>
    </row>
    <row r="40" spans="1:7" x14ac:dyDescent="0.15">
      <c r="A40" s="68" t="s">
        <v>327</v>
      </c>
      <c r="B40" s="45" t="s">
        <v>328</v>
      </c>
      <c r="C40" s="71">
        <v>0</v>
      </c>
      <c r="D40" s="71">
        <v>0</v>
      </c>
      <c r="E40" s="50">
        <v>0</v>
      </c>
      <c r="F40" s="47">
        <v>0</v>
      </c>
      <c r="G40" s="22"/>
    </row>
    <row r="41" spans="1:7" ht="21" x14ac:dyDescent="0.15">
      <c r="A41" s="67" t="s">
        <v>329</v>
      </c>
      <c r="B41" s="41" t="s">
        <v>330</v>
      </c>
      <c r="C41" s="42">
        <f>SUM(C42:C43)</f>
        <v>1451000</v>
      </c>
      <c r="D41" s="42">
        <f t="shared" ref="D41:E41" si="10">SUM(D42:D43)</f>
        <v>0</v>
      </c>
      <c r="E41" s="42">
        <f t="shared" si="10"/>
        <v>1027910.4199999999</v>
      </c>
      <c r="F41" s="43">
        <f t="shared" si="2"/>
        <v>70.841517574086836</v>
      </c>
      <c r="G41" s="22"/>
    </row>
    <row r="42" spans="1:7" x14ac:dyDescent="0.15">
      <c r="A42" s="68" t="s">
        <v>331</v>
      </c>
      <c r="B42" s="45" t="s">
        <v>332</v>
      </c>
      <c r="C42" s="71">
        <v>51000</v>
      </c>
      <c r="D42" s="46">
        <v>0</v>
      </c>
      <c r="E42" s="50">
        <v>2406.96</v>
      </c>
      <c r="F42" s="47">
        <f t="shared" si="2"/>
        <v>4.7195294117647055</v>
      </c>
      <c r="G42" s="22"/>
    </row>
    <row r="43" spans="1:7" x14ac:dyDescent="0.15">
      <c r="A43" s="68" t="s">
        <v>333</v>
      </c>
      <c r="B43" s="45" t="s">
        <v>334</v>
      </c>
      <c r="C43" s="71">
        <v>1400000</v>
      </c>
      <c r="D43" s="46">
        <v>0</v>
      </c>
      <c r="E43" s="71">
        <v>1025503.46</v>
      </c>
      <c r="F43" s="47">
        <f t="shared" si="2"/>
        <v>73.250247142857134</v>
      </c>
      <c r="G43" s="22"/>
    </row>
    <row r="44" spans="1:7" x14ac:dyDescent="0.15">
      <c r="A44" s="67" t="s">
        <v>335</v>
      </c>
      <c r="B44" s="41" t="s">
        <v>336</v>
      </c>
      <c r="C44" s="42">
        <f>SUM(C45,C48)</f>
        <v>4430000</v>
      </c>
      <c r="D44" s="42">
        <f>SUM(D45,D48)</f>
        <v>429444.99</v>
      </c>
      <c r="E44" s="42">
        <f>SUM(E45,E48)</f>
        <v>3765010</v>
      </c>
      <c r="F44" s="43">
        <f t="shared" si="2"/>
        <v>84.988939051918734</v>
      </c>
      <c r="G44" s="22"/>
    </row>
    <row r="45" spans="1:7" x14ac:dyDescent="0.15">
      <c r="A45" s="72" t="s">
        <v>337</v>
      </c>
      <c r="B45" s="41" t="s">
        <v>338</v>
      </c>
      <c r="C45" s="42">
        <f>SUM(C46:C47)</f>
        <v>595000</v>
      </c>
      <c r="D45" s="42">
        <f>+D46+D47</f>
        <v>96500</v>
      </c>
      <c r="E45" s="42">
        <f>+E46+E47</f>
        <v>1245549.7</v>
      </c>
      <c r="F45" s="47">
        <f t="shared" si="2"/>
        <v>209.33608403361345</v>
      </c>
      <c r="G45" s="22"/>
    </row>
    <row r="46" spans="1:7" x14ac:dyDescent="0.15">
      <c r="A46" s="68" t="s">
        <v>339</v>
      </c>
      <c r="B46" s="45" t="s">
        <v>340</v>
      </c>
      <c r="C46" s="71">
        <v>295000</v>
      </c>
      <c r="D46" s="46">
        <v>500</v>
      </c>
      <c r="E46" s="46">
        <v>800</v>
      </c>
      <c r="F46" s="47">
        <f t="shared" si="2"/>
        <v>0.2711864406779661</v>
      </c>
      <c r="G46" s="22"/>
    </row>
    <row r="47" spans="1:7" x14ac:dyDescent="0.15">
      <c r="A47" s="68" t="s">
        <v>341</v>
      </c>
      <c r="B47" s="45" t="s">
        <v>342</v>
      </c>
      <c r="C47" s="50">
        <v>300000</v>
      </c>
      <c r="D47" s="46">
        <v>96000</v>
      </c>
      <c r="E47" s="46">
        <v>1244749.7</v>
      </c>
      <c r="F47" s="47">
        <f t="shared" si="2"/>
        <v>414.91656666666665</v>
      </c>
      <c r="G47" s="22"/>
    </row>
    <row r="48" spans="1:7" x14ac:dyDescent="0.15">
      <c r="A48" s="72" t="s">
        <v>343</v>
      </c>
      <c r="B48" s="41" t="s">
        <v>344</v>
      </c>
      <c r="C48" s="42">
        <f>SUM(C49:C51)</f>
        <v>3835000</v>
      </c>
      <c r="D48" s="42">
        <f t="shared" ref="D48:E48" si="11">SUM(D49:D51)</f>
        <v>332944.99</v>
      </c>
      <c r="E48" s="42">
        <f t="shared" si="11"/>
        <v>2519460.2999999998</v>
      </c>
      <c r="F48" s="43">
        <f t="shared" si="2"/>
        <v>65.696487614080837</v>
      </c>
      <c r="G48" s="22"/>
    </row>
    <row r="49" spans="1:7" x14ac:dyDescent="0.15">
      <c r="A49" s="68" t="s">
        <v>345</v>
      </c>
      <c r="B49" s="45" t="s">
        <v>346</v>
      </c>
      <c r="C49" s="50">
        <v>400000</v>
      </c>
      <c r="D49" s="46">
        <v>5000</v>
      </c>
      <c r="E49" s="46">
        <v>208415.78</v>
      </c>
      <c r="F49" s="47">
        <f t="shared" si="2"/>
        <v>52.103944999999996</v>
      </c>
      <c r="G49" s="22"/>
    </row>
    <row r="50" spans="1:7" x14ac:dyDescent="0.15">
      <c r="A50" s="68" t="s">
        <v>347</v>
      </c>
      <c r="B50" s="45" t="s">
        <v>348</v>
      </c>
      <c r="C50" s="50">
        <v>35000</v>
      </c>
      <c r="D50" s="46">
        <v>0</v>
      </c>
      <c r="E50" s="46">
        <v>6681.29</v>
      </c>
      <c r="F50" s="47">
        <f t="shared" si="2"/>
        <v>19.089400000000001</v>
      </c>
      <c r="G50" s="22"/>
    </row>
    <row r="51" spans="1:7" x14ac:dyDescent="0.15">
      <c r="A51" s="68" t="s">
        <v>349</v>
      </c>
      <c r="B51" s="45" t="s">
        <v>350</v>
      </c>
      <c r="C51" s="50">
        <v>3400000</v>
      </c>
      <c r="D51" s="23">
        <v>327944.99</v>
      </c>
      <c r="E51" s="46">
        <v>2304363.23</v>
      </c>
      <c r="F51" s="47">
        <f t="shared" si="2"/>
        <v>67.775389117647052</v>
      </c>
      <c r="G51" s="22"/>
    </row>
    <row r="52" spans="1:7" x14ac:dyDescent="0.15">
      <c r="A52" s="67" t="s">
        <v>351</v>
      </c>
      <c r="B52" s="41" t="s">
        <v>4</v>
      </c>
      <c r="C52" s="42">
        <f>SUM(C53)</f>
        <v>100000</v>
      </c>
      <c r="D52" s="42">
        <v>0</v>
      </c>
      <c r="E52" s="42">
        <f t="shared" ref="E52" si="12">SUM(E53)</f>
        <v>0</v>
      </c>
      <c r="F52" s="43">
        <f t="shared" si="2"/>
        <v>0</v>
      </c>
      <c r="G52" s="22"/>
    </row>
    <row r="53" spans="1:7" x14ac:dyDescent="0.15">
      <c r="A53" s="68" t="s">
        <v>352</v>
      </c>
      <c r="B53" s="45" t="s">
        <v>4</v>
      </c>
      <c r="C53" s="71">
        <f>SUM(C54+C57)</f>
        <v>100000</v>
      </c>
      <c r="D53" s="71">
        <v>0</v>
      </c>
      <c r="E53" s="50">
        <v>0</v>
      </c>
      <c r="F53" s="47">
        <f t="shared" si="2"/>
        <v>0</v>
      </c>
      <c r="G53" s="22"/>
    </row>
    <row r="54" spans="1:7" x14ac:dyDescent="0.15">
      <c r="A54" s="68" t="s">
        <v>353</v>
      </c>
      <c r="B54" s="45" t="s">
        <v>354</v>
      </c>
      <c r="C54" s="50">
        <f>SUM(C55:C56)</f>
        <v>100000</v>
      </c>
      <c r="D54" s="71">
        <v>0</v>
      </c>
      <c r="E54" s="50">
        <v>0</v>
      </c>
      <c r="F54" s="47">
        <f t="shared" si="2"/>
        <v>0</v>
      </c>
      <c r="G54" s="22"/>
    </row>
    <row r="55" spans="1:7" x14ac:dyDescent="0.15">
      <c r="A55" s="70" t="s">
        <v>355</v>
      </c>
      <c r="B55" s="69" t="s">
        <v>356</v>
      </c>
      <c r="C55" s="50">
        <v>100000</v>
      </c>
      <c r="D55" s="71">
        <v>0</v>
      </c>
      <c r="E55" s="50">
        <v>0</v>
      </c>
      <c r="F55" s="47">
        <v>0</v>
      </c>
      <c r="G55" s="22"/>
    </row>
    <row r="56" spans="1:7" x14ac:dyDescent="0.15">
      <c r="A56" s="70" t="s">
        <v>357</v>
      </c>
      <c r="B56" s="69" t="s">
        <v>358</v>
      </c>
      <c r="C56" s="50">
        <v>0</v>
      </c>
      <c r="D56" s="71">
        <v>0</v>
      </c>
      <c r="E56" s="50">
        <v>0</v>
      </c>
      <c r="F56" s="47">
        <v>0</v>
      </c>
      <c r="G56" s="22"/>
    </row>
    <row r="57" spans="1:7" x14ac:dyDescent="0.15">
      <c r="A57" s="68" t="s">
        <v>359</v>
      </c>
      <c r="B57" s="45" t="s">
        <v>360</v>
      </c>
      <c r="C57" s="50">
        <v>0</v>
      </c>
      <c r="D57" s="71">
        <v>0</v>
      </c>
      <c r="E57" s="50">
        <v>0</v>
      </c>
      <c r="F57" s="47">
        <v>0</v>
      </c>
      <c r="G57" s="22"/>
    </row>
    <row r="58" spans="1:7" ht="15.75" customHeight="1" thickBot="1" x14ac:dyDescent="0.2">
      <c r="A58" s="73" t="s">
        <v>361</v>
      </c>
      <c r="B58" s="52" t="s">
        <v>362</v>
      </c>
      <c r="C58" s="53">
        <f>SUM(C6,C37,C41,C44,C52)</f>
        <v>13000000</v>
      </c>
      <c r="D58" s="53">
        <f>SUM(D6,D37,D41,D44,D52)</f>
        <v>867236.34999999986</v>
      </c>
      <c r="E58" s="53">
        <f>SUM(E6,E37,E41,E44,E52)</f>
        <v>8419281.4000000004</v>
      </c>
      <c r="F58" s="54">
        <f>E58/C58*100</f>
        <v>64.763703076923079</v>
      </c>
      <c r="G58" s="22"/>
    </row>
    <row r="59" spans="1:7" x14ac:dyDescent="0.15">
      <c r="A59" s="25"/>
      <c r="B59" s="22"/>
      <c r="C59" s="22"/>
      <c r="D59" s="22"/>
      <c r="E59" s="22"/>
      <c r="F59" s="1"/>
      <c r="G59" s="22"/>
    </row>
    <row r="60" spans="1:7" x14ac:dyDescent="0.15">
      <c r="A60" s="25"/>
      <c r="B60" s="22"/>
      <c r="C60" s="22"/>
      <c r="D60" s="27"/>
      <c r="E60" s="23"/>
      <c r="F60" s="1"/>
      <c r="G60" s="22"/>
    </row>
    <row r="61" spans="1:7" x14ac:dyDescent="0.15">
      <c r="A61" s="25"/>
      <c r="B61" s="22"/>
      <c r="C61" s="23"/>
      <c r="D61" s="27"/>
      <c r="E61" s="28"/>
      <c r="F61" s="1"/>
      <c r="G61" s="22"/>
    </row>
    <row r="62" spans="1:7" x14ac:dyDescent="0.15">
      <c r="A62" s="25"/>
      <c r="B62" s="22"/>
      <c r="C62" s="22"/>
      <c r="D62" s="27"/>
      <c r="E62" s="23"/>
      <c r="F62" s="5"/>
      <c r="G62" s="22"/>
    </row>
    <row r="63" spans="1:7" x14ac:dyDescent="0.15">
      <c r="A63" s="25"/>
      <c r="B63" s="22"/>
      <c r="C63" s="22"/>
      <c r="D63" s="22"/>
      <c r="E63" s="23"/>
      <c r="F63" s="1"/>
      <c r="G63" s="22"/>
    </row>
    <row r="64" spans="1:7" x14ac:dyDescent="0.15">
      <c r="A64" s="25"/>
      <c r="B64" s="22"/>
      <c r="C64" s="22"/>
      <c r="D64" s="22"/>
      <c r="E64" s="22"/>
      <c r="F64" s="1"/>
      <c r="G64" s="22"/>
    </row>
    <row r="65" spans="1:7" x14ac:dyDescent="0.15">
      <c r="A65" s="25"/>
      <c r="B65" s="22"/>
      <c r="C65" s="22"/>
      <c r="D65" s="23"/>
      <c r="E65" s="22"/>
      <c r="F65" s="5"/>
      <c r="G65" s="22"/>
    </row>
    <row r="66" spans="1:7" x14ac:dyDescent="0.15">
      <c r="A66" s="25"/>
      <c r="B66" s="22"/>
      <c r="C66" s="22"/>
      <c r="D66" s="22"/>
      <c r="E66" s="22"/>
      <c r="F66" s="1"/>
      <c r="G66" s="22"/>
    </row>
    <row r="67" spans="1:7" x14ac:dyDescent="0.15">
      <c r="A67" s="25"/>
      <c r="B67" s="22"/>
      <c r="C67" s="22"/>
      <c r="D67" s="22"/>
      <c r="E67" s="23"/>
      <c r="F67" s="1"/>
      <c r="G67" s="22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opLeftCell="A25" zoomScaleNormal="100" workbookViewId="0">
      <selection activeCell="D97" sqref="D97"/>
    </sheetView>
  </sheetViews>
  <sheetFormatPr defaultColWidth="9.140625" defaultRowHeight="10.5" x14ac:dyDescent="0.15"/>
  <cols>
    <col min="1" max="1" width="9" style="1" customWidth="1"/>
    <col min="2" max="2" width="40" style="1" customWidth="1"/>
    <col min="3" max="3" width="12.140625" style="1" customWidth="1"/>
    <col min="4" max="4" width="11.5703125" style="1" customWidth="1"/>
    <col min="5" max="5" width="11.7109375" style="1" customWidth="1"/>
    <col min="6" max="6" width="8.42578125" style="1" customWidth="1"/>
    <col min="7" max="8" width="9.140625" style="1"/>
    <col min="9" max="9" width="9.5703125" style="1" bestFit="1" customWidth="1"/>
    <col min="10" max="16384" width="9.140625" style="1"/>
  </cols>
  <sheetData>
    <row r="1" spans="1:9" ht="11.25" thickBot="1" x14ac:dyDescent="0.2">
      <c r="A1" s="22"/>
      <c r="B1" s="22"/>
      <c r="C1" s="22"/>
      <c r="D1" s="22"/>
      <c r="E1" s="22"/>
      <c r="F1" s="22"/>
      <c r="G1" s="22"/>
      <c r="H1" s="22"/>
      <c r="I1" s="22"/>
    </row>
    <row r="2" spans="1:9" ht="18.75" customHeight="1" thickBot="1" x14ac:dyDescent="0.2">
      <c r="A2" s="22"/>
      <c r="B2" s="22"/>
      <c r="C2" s="22"/>
      <c r="D2" s="22"/>
      <c r="E2" s="129" t="s">
        <v>204</v>
      </c>
      <c r="F2" s="129" t="s">
        <v>204</v>
      </c>
      <c r="G2" s="22"/>
      <c r="H2" s="22"/>
      <c r="I2" s="22"/>
    </row>
    <row r="3" spans="1:9" ht="11.25" thickBot="1" x14ac:dyDescent="0.2">
      <c r="A3" s="22"/>
      <c r="B3" s="22"/>
      <c r="C3" s="22"/>
      <c r="D3" s="22"/>
      <c r="E3" s="22"/>
      <c r="F3" s="22"/>
      <c r="G3" s="22"/>
      <c r="H3" s="22"/>
      <c r="I3" s="22"/>
    </row>
    <row r="4" spans="1:9" ht="26.45" customHeight="1" x14ac:dyDescent="0.15">
      <c r="A4" s="130" t="s">
        <v>0</v>
      </c>
      <c r="B4" s="131" t="s">
        <v>0</v>
      </c>
      <c r="C4" s="131" t="s">
        <v>0</v>
      </c>
      <c r="D4" s="131" t="s">
        <v>0</v>
      </c>
      <c r="E4" s="131" t="s">
        <v>0</v>
      </c>
      <c r="F4" s="132" t="s">
        <v>0</v>
      </c>
      <c r="G4" s="22"/>
      <c r="H4" s="22"/>
      <c r="I4" s="22"/>
    </row>
    <row r="5" spans="1:9" ht="56.25" customHeight="1" x14ac:dyDescent="0.15">
      <c r="A5" s="38" t="s">
        <v>203</v>
      </c>
      <c r="B5" s="39" t="s">
        <v>202</v>
      </c>
      <c r="C5" s="39" t="s">
        <v>1</v>
      </c>
      <c r="D5" s="39" t="s">
        <v>366</v>
      </c>
      <c r="E5" s="39" t="s">
        <v>367</v>
      </c>
      <c r="F5" s="40" t="s">
        <v>201</v>
      </c>
      <c r="G5" s="22"/>
      <c r="H5" s="22"/>
      <c r="I5" s="22"/>
    </row>
    <row r="6" spans="1:9" s="4" customFormat="1" x14ac:dyDescent="0.15">
      <c r="A6" s="38" t="s">
        <v>200</v>
      </c>
      <c r="B6" s="41" t="s">
        <v>198</v>
      </c>
      <c r="C6" s="42">
        <f t="shared" ref="C6:D6" si="0">SUM(C7,C59:C60)</f>
        <v>7515400</v>
      </c>
      <c r="D6" s="42">
        <f t="shared" si="0"/>
        <v>668151.05999999994</v>
      </c>
      <c r="E6" s="42">
        <f>SUM(E7,E59:E60)</f>
        <v>4808537.55</v>
      </c>
      <c r="F6" s="43">
        <f>E6/C6*100</f>
        <v>63.982456688932054</v>
      </c>
    </row>
    <row r="7" spans="1:9" s="4" customFormat="1" x14ac:dyDescent="0.15">
      <c r="A7" s="38" t="s">
        <v>199</v>
      </c>
      <c r="B7" s="41" t="s">
        <v>198</v>
      </c>
      <c r="C7" s="42">
        <f t="shared" ref="C7:D7" si="1">SUM(C8,C14,C22,C29,C39,C43,C46,C50,C51)</f>
        <v>3663207.52</v>
      </c>
      <c r="D7" s="42">
        <f t="shared" si="1"/>
        <v>302201.84999999998</v>
      </c>
      <c r="E7" s="42">
        <f>SUM(E8,E14,E22,E29,E39,E43,E46,E50,E51)</f>
        <v>1873973.93</v>
      </c>
      <c r="F7" s="43">
        <f t="shared" ref="F7:F14" si="2">E7/C7*100</f>
        <v>51.156641270489636</v>
      </c>
    </row>
    <row r="8" spans="1:9" x14ac:dyDescent="0.15">
      <c r="A8" s="38" t="s">
        <v>197</v>
      </c>
      <c r="B8" s="41" t="s">
        <v>26</v>
      </c>
      <c r="C8" s="42">
        <f t="shared" ref="C8:E8" si="3">SUM(C9:C13)</f>
        <v>2605777.52</v>
      </c>
      <c r="D8" s="42">
        <f t="shared" si="3"/>
        <v>211084.29</v>
      </c>
      <c r="E8" s="42">
        <f t="shared" si="3"/>
        <v>1431497.99</v>
      </c>
      <c r="F8" s="43">
        <f t="shared" si="2"/>
        <v>54.935541465566097</v>
      </c>
      <c r="G8" s="22"/>
      <c r="H8" s="22"/>
      <c r="I8" s="22"/>
    </row>
    <row r="9" spans="1:9" x14ac:dyDescent="0.15">
      <c r="A9" s="44" t="s">
        <v>196</v>
      </c>
      <c r="B9" s="45" t="s">
        <v>195</v>
      </c>
      <c r="C9" s="46">
        <v>2046111.51</v>
      </c>
      <c r="D9" s="46">
        <v>210745.4</v>
      </c>
      <c r="E9" s="46">
        <v>1429136.78</v>
      </c>
      <c r="F9" s="47">
        <f t="shared" si="2"/>
        <v>69.846475767100301</v>
      </c>
      <c r="G9" s="22"/>
      <c r="H9" s="22"/>
      <c r="I9" s="22"/>
    </row>
    <row r="10" spans="1:9" x14ac:dyDescent="0.15">
      <c r="A10" s="44" t="s">
        <v>194</v>
      </c>
      <c r="B10" s="45" t="s">
        <v>193</v>
      </c>
      <c r="C10" s="46">
        <v>39237.879999999997</v>
      </c>
      <c r="D10" s="46">
        <v>0</v>
      </c>
      <c r="E10" s="46">
        <v>12.7</v>
      </c>
      <c r="F10" s="47">
        <f t="shared" si="2"/>
        <v>3.2366682399762675E-2</v>
      </c>
      <c r="G10" s="22"/>
      <c r="H10" s="22"/>
      <c r="I10" s="22"/>
    </row>
    <row r="11" spans="1:9" x14ac:dyDescent="0.15">
      <c r="A11" s="44" t="s">
        <v>192</v>
      </c>
      <c r="B11" s="45" t="s">
        <v>191</v>
      </c>
      <c r="C11" s="46">
        <v>359725.92</v>
      </c>
      <c r="D11" s="46">
        <v>0</v>
      </c>
      <c r="E11" s="46">
        <v>179.08</v>
      </c>
      <c r="F11" s="47">
        <f t="shared" si="2"/>
        <v>4.9782345403411588E-2</v>
      </c>
      <c r="G11" s="22"/>
      <c r="H11" s="22"/>
      <c r="I11" s="22"/>
    </row>
    <row r="12" spans="1:9" x14ac:dyDescent="0.15">
      <c r="A12" s="44" t="s">
        <v>190</v>
      </c>
      <c r="B12" s="45" t="s">
        <v>189</v>
      </c>
      <c r="C12" s="46">
        <v>155618.43</v>
      </c>
      <c r="D12" s="46">
        <v>338.89</v>
      </c>
      <c r="E12" s="46">
        <v>2159.91</v>
      </c>
      <c r="F12" s="47">
        <f t="shared" si="2"/>
        <v>1.3879525709133551</v>
      </c>
      <c r="G12" s="22"/>
      <c r="H12" s="22"/>
      <c r="I12" s="22"/>
    </row>
    <row r="13" spans="1:9" x14ac:dyDescent="0.15">
      <c r="A13" s="44" t="s">
        <v>188</v>
      </c>
      <c r="B13" s="45" t="s">
        <v>187</v>
      </c>
      <c r="C13" s="46">
        <v>5083.78</v>
      </c>
      <c r="D13" s="46">
        <v>0</v>
      </c>
      <c r="E13" s="46">
        <v>9.52</v>
      </c>
      <c r="F13" s="47">
        <f t="shared" si="2"/>
        <v>0.18726223400697906</v>
      </c>
      <c r="G13" s="22"/>
      <c r="H13" s="22"/>
      <c r="I13" s="22"/>
    </row>
    <row r="14" spans="1:9" s="4" customFormat="1" x14ac:dyDescent="0.15">
      <c r="A14" s="38" t="s">
        <v>186</v>
      </c>
      <c r="B14" s="41" t="s">
        <v>19</v>
      </c>
      <c r="C14" s="42">
        <f>SUM(C15:C21)</f>
        <v>61600</v>
      </c>
      <c r="D14" s="42">
        <f t="shared" ref="D14:E14" si="4">SUM(D15:D21)</f>
        <v>1454</v>
      </c>
      <c r="E14" s="42">
        <f t="shared" si="4"/>
        <v>15990.8</v>
      </c>
      <c r="F14" s="43">
        <f t="shared" si="2"/>
        <v>25.959090909090911</v>
      </c>
    </row>
    <row r="15" spans="1:9" x14ac:dyDescent="0.15">
      <c r="A15" s="44" t="s">
        <v>185</v>
      </c>
      <c r="B15" s="45" t="s">
        <v>184</v>
      </c>
      <c r="C15" s="46">
        <v>0</v>
      </c>
      <c r="D15" s="46">
        <v>0</v>
      </c>
      <c r="E15" s="46">
        <v>0</v>
      </c>
      <c r="F15" s="47">
        <v>0</v>
      </c>
      <c r="G15" s="22"/>
      <c r="H15" s="22"/>
      <c r="I15" s="22"/>
    </row>
    <row r="16" spans="1:9" x14ac:dyDescent="0.15">
      <c r="A16" s="44" t="s">
        <v>183</v>
      </c>
      <c r="B16" s="45" t="s">
        <v>182</v>
      </c>
      <c r="C16" s="46">
        <v>0</v>
      </c>
      <c r="D16" s="46">
        <v>0</v>
      </c>
      <c r="E16" s="46">
        <v>0</v>
      </c>
      <c r="F16" s="47">
        <v>0</v>
      </c>
      <c r="G16" s="22"/>
      <c r="H16" s="22"/>
      <c r="I16" s="22"/>
    </row>
    <row r="17" spans="1:9" x14ac:dyDescent="0.15">
      <c r="A17" s="44" t="s">
        <v>181</v>
      </c>
      <c r="B17" s="45" t="s">
        <v>180</v>
      </c>
      <c r="C17" s="46">
        <v>0</v>
      </c>
      <c r="D17" s="46">
        <v>0</v>
      </c>
      <c r="E17" s="46">
        <v>0</v>
      </c>
      <c r="F17" s="47">
        <v>0</v>
      </c>
      <c r="G17" s="22"/>
      <c r="H17" s="22"/>
      <c r="I17" s="22"/>
    </row>
    <row r="18" spans="1:9" x14ac:dyDescent="0.15">
      <c r="A18" s="44" t="s">
        <v>179</v>
      </c>
      <c r="B18" s="45" t="s">
        <v>178</v>
      </c>
      <c r="C18" s="46">
        <v>0</v>
      </c>
      <c r="D18" s="46">
        <v>0</v>
      </c>
      <c r="E18" s="46">
        <v>0</v>
      </c>
      <c r="F18" s="47">
        <v>0</v>
      </c>
      <c r="G18" s="22"/>
      <c r="H18" s="22"/>
      <c r="I18" s="22"/>
    </row>
    <row r="19" spans="1:9" x14ac:dyDescent="0.15">
      <c r="A19" s="44" t="s">
        <v>177</v>
      </c>
      <c r="B19" s="45" t="s">
        <v>176</v>
      </c>
      <c r="C19" s="46">
        <v>0</v>
      </c>
      <c r="D19" s="46">
        <v>0</v>
      </c>
      <c r="E19" s="46">
        <v>0</v>
      </c>
      <c r="F19" s="47">
        <v>0</v>
      </c>
      <c r="G19" s="22"/>
      <c r="H19" s="22"/>
      <c r="I19" s="22"/>
    </row>
    <row r="20" spans="1:9" x14ac:dyDescent="0.15">
      <c r="A20" s="44" t="s">
        <v>175</v>
      </c>
      <c r="B20" s="45" t="s">
        <v>174</v>
      </c>
      <c r="C20" s="46">
        <v>31500</v>
      </c>
      <c r="D20" s="46">
        <v>0</v>
      </c>
      <c r="E20" s="46">
        <v>1700</v>
      </c>
      <c r="F20" s="47">
        <f>E20/C20*100</f>
        <v>5.3968253968253972</v>
      </c>
      <c r="G20" s="22"/>
      <c r="H20" s="22"/>
      <c r="I20" s="22"/>
    </row>
    <row r="21" spans="1:9" x14ac:dyDescent="0.15">
      <c r="A21" s="44" t="s">
        <v>173</v>
      </c>
      <c r="B21" s="45" t="s">
        <v>3</v>
      </c>
      <c r="C21" s="46">
        <v>30100</v>
      </c>
      <c r="D21" s="127">
        <v>1454</v>
      </c>
      <c r="E21" s="46">
        <v>14290.8</v>
      </c>
      <c r="F21" s="47">
        <f>E21/C21*100</f>
        <v>47.477740863787368</v>
      </c>
      <c r="G21" s="22"/>
      <c r="H21" s="22"/>
      <c r="I21" s="22"/>
    </row>
    <row r="22" spans="1:9" s="4" customFormat="1" x14ac:dyDescent="0.15">
      <c r="A22" s="38" t="s">
        <v>172</v>
      </c>
      <c r="B22" s="41" t="s">
        <v>18</v>
      </c>
      <c r="C22" s="42">
        <f>SUM(C23:C28)</f>
        <v>135000</v>
      </c>
      <c r="D22" s="42">
        <f t="shared" ref="D22:E22" si="5">SUM(D23:D28)</f>
        <v>11444.6</v>
      </c>
      <c r="E22" s="42">
        <f t="shared" si="5"/>
        <v>79119.959999999992</v>
      </c>
      <c r="F22" s="43">
        <f>E22/C22*100</f>
        <v>58.607377777777771</v>
      </c>
    </row>
    <row r="23" spans="1:9" x14ac:dyDescent="0.15">
      <c r="A23" s="44" t="s">
        <v>171</v>
      </c>
      <c r="B23" s="45" t="s">
        <v>170</v>
      </c>
      <c r="C23" s="46">
        <v>7000</v>
      </c>
      <c r="D23" s="46">
        <v>6105.68</v>
      </c>
      <c r="E23" s="46">
        <v>6105.68</v>
      </c>
      <c r="F23" s="47">
        <f>E23/C23*100</f>
        <v>87.224000000000004</v>
      </c>
      <c r="G23" s="22"/>
      <c r="H23" s="22"/>
      <c r="I23" s="22"/>
    </row>
    <row r="24" spans="1:9" x14ac:dyDescent="0.15">
      <c r="A24" s="44" t="s">
        <v>169</v>
      </c>
      <c r="B24" s="45" t="s">
        <v>168</v>
      </c>
      <c r="C24" s="46">
        <v>0</v>
      </c>
      <c r="D24" s="46">
        <v>0</v>
      </c>
      <c r="E24" s="46">
        <v>0</v>
      </c>
      <c r="F24" s="47">
        <v>0</v>
      </c>
      <c r="G24" s="22"/>
      <c r="H24" s="22"/>
      <c r="I24" s="22"/>
    </row>
    <row r="25" spans="1:9" x14ac:dyDescent="0.15">
      <c r="A25" s="44" t="s">
        <v>167</v>
      </c>
      <c r="B25" s="45" t="s">
        <v>166</v>
      </c>
      <c r="C25" s="46">
        <v>10000</v>
      </c>
      <c r="D25" s="46">
        <v>895.9</v>
      </c>
      <c r="E25" s="46">
        <v>3201.31</v>
      </c>
      <c r="F25" s="47">
        <f t="shared" ref="F25:F33" si="6">E25/C25*100</f>
        <v>32.013100000000001</v>
      </c>
      <c r="G25" s="22"/>
      <c r="H25" s="22"/>
      <c r="I25" s="22"/>
    </row>
    <row r="26" spans="1:9" x14ac:dyDescent="0.15">
      <c r="A26" s="44" t="s">
        <v>165</v>
      </c>
      <c r="B26" s="45" t="s">
        <v>164</v>
      </c>
      <c r="C26" s="46">
        <v>47000</v>
      </c>
      <c r="D26" s="46">
        <v>859.08</v>
      </c>
      <c r="E26" s="46">
        <v>27361.59</v>
      </c>
      <c r="F26" s="47">
        <f t="shared" si="6"/>
        <v>58.216148936170207</v>
      </c>
      <c r="G26" s="22"/>
      <c r="H26" s="22"/>
      <c r="I26" s="22"/>
    </row>
    <row r="27" spans="1:9" x14ac:dyDescent="0.15">
      <c r="A27" s="44" t="s">
        <v>163</v>
      </c>
      <c r="B27" s="45" t="s">
        <v>162</v>
      </c>
      <c r="C27" s="46">
        <v>70000</v>
      </c>
      <c r="D27" s="46">
        <v>3583.94</v>
      </c>
      <c r="E27" s="46">
        <v>42451.38</v>
      </c>
      <c r="F27" s="47">
        <f t="shared" si="6"/>
        <v>60.644828571428569</v>
      </c>
      <c r="G27" s="22"/>
      <c r="H27" s="22"/>
      <c r="I27" s="22"/>
    </row>
    <row r="28" spans="1:9" x14ac:dyDescent="0.15">
      <c r="A28" s="44" t="s">
        <v>161</v>
      </c>
      <c r="B28" s="45" t="s">
        <v>160</v>
      </c>
      <c r="C28" s="46">
        <v>1000</v>
      </c>
      <c r="D28" s="46">
        <v>0</v>
      </c>
      <c r="E28" s="46">
        <v>0</v>
      </c>
      <c r="F28" s="47">
        <f t="shared" si="6"/>
        <v>0</v>
      </c>
      <c r="G28" s="22"/>
      <c r="H28" s="22"/>
      <c r="I28" s="22"/>
    </row>
    <row r="29" spans="1:9" s="4" customFormat="1" x14ac:dyDescent="0.15">
      <c r="A29" s="38" t="s">
        <v>159</v>
      </c>
      <c r="B29" s="41" t="s">
        <v>17</v>
      </c>
      <c r="C29" s="42">
        <f>SUM(C30:C38)</f>
        <v>358170</v>
      </c>
      <c r="D29" s="42">
        <f t="shared" ref="D29:E29" si="7">SUM(D30:D38)</f>
        <v>18661.77</v>
      </c>
      <c r="E29" s="42">
        <f t="shared" si="7"/>
        <v>112067.14</v>
      </c>
      <c r="F29" s="43">
        <f t="shared" si="6"/>
        <v>31.288812575034203</v>
      </c>
    </row>
    <row r="30" spans="1:9" x14ac:dyDescent="0.15">
      <c r="A30" s="44" t="s">
        <v>158</v>
      </c>
      <c r="B30" s="45" t="s">
        <v>157</v>
      </c>
      <c r="C30" s="46">
        <v>31200</v>
      </c>
      <c r="D30" s="46">
        <v>3988.9</v>
      </c>
      <c r="E30" s="46">
        <v>23550.55</v>
      </c>
      <c r="F30" s="47">
        <f t="shared" si="6"/>
        <v>75.48253205128205</v>
      </c>
      <c r="G30" s="22"/>
      <c r="H30" s="22"/>
      <c r="I30" s="23"/>
    </row>
    <row r="31" spans="1:9" x14ac:dyDescent="0.15">
      <c r="A31" s="44" t="s">
        <v>156</v>
      </c>
      <c r="B31" s="45" t="s">
        <v>155</v>
      </c>
      <c r="C31" s="46">
        <v>7000</v>
      </c>
      <c r="D31" s="46">
        <v>874</v>
      </c>
      <c r="E31" s="46">
        <v>4718</v>
      </c>
      <c r="F31" s="47">
        <f t="shared" si="6"/>
        <v>67.400000000000006</v>
      </c>
      <c r="G31" s="22"/>
      <c r="H31" s="22"/>
      <c r="I31" s="22"/>
    </row>
    <row r="32" spans="1:9" x14ac:dyDescent="0.15">
      <c r="A32" s="44" t="s">
        <v>154</v>
      </c>
      <c r="B32" s="45" t="s">
        <v>153</v>
      </c>
      <c r="C32" s="46">
        <v>10000</v>
      </c>
      <c r="D32" s="46">
        <v>102.53</v>
      </c>
      <c r="E32" s="46">
        <v>5723.31</v>
      </c>
      <c r="F32" s="47">
        <f t="shared" si="6"/>
        <v>57.2331</v>
      </c>
      <c r="G32" s="22"/>
      <c r="H32" s="22"/>
      <c r="I32" s="22"/>
    </row>
    <row r="33" spans="1:12" x14ac:dyDescent="0.15">
      <c r="A33" s="44" t="s">
        <v>152</v>
      </c>
      <c r="B33" s="45" t="s">
        <v>151</v>
      </c>
      <c r="C33" s="46">
        <v>7000</v>
      </c>
      <c r="D33" s="46">
        <v>754.48</v>
      </c>
      <c r="E33" s="46">
        <v>5958.75</v>
      </c>
      <c r="F33" s="47">
        <f t="shared" si="6"/>
        <v>85.125</v>
      </c>
      <c r="G33" s="22"/>
      <c r="H33" s="22"/>
      <c r="I33" s="22"/>
    </row>
    <row r="34" spans="1:12" x14ac:dyDescent="0.15">
      <c r="A34" s="44" t="s">
        <v>150</v>
      </c>
      <c r="B34" s="45" t="s">
        <v>149</v>
      </c>
      <c r="C34" s="46">
        <v>0</v>
      </c>
      <c r="D34" s="46">
        <v>0</v>
      </c>
      <c r="E34" s="46">
        <v>0</v>
      </c>
      <c r="F34" s="47">
        <v>0</v>
      </c>
      <c r="G34" s="22"/>
      <c r="H34" s="22"/>
      <c r="I34" s="22"/>
    </row>
    <row r="35" spans="1:12" x14ac:dyDescent="0.15">
      <c r="A35" s="44" t="s">
        <v>148</v>
      </c>
      <c r="B35" s="45" t="s">
        <v>147</v>
      </c>
      <c r="C35" s="46">
        <v>0</v>
      </c>
      <c r="D35" s="46">
        <v>0</v>
      </c>
      <c r="E35" s="46">
        <v>0</v>
      </c>
      <c r="F35" s="47">
        <v>0</v>
      </c>
      <c r="G35" s="22"/>
      <c r="H35" s="22"/>
      <c r="I35" s="22"/>
    </row>
    <row r="36" spans="1:12" x14ac:dyDescent="0.15">
      <c r="A36" s="44" t="s">
        <v>146</v>
      </c>
      <c r="B36" s="45" t="s">
        <v>145</v>
      </c>
      <c r="C36" s="46">
        <v>246070</v>
      </c>
      <c r="D36" s="46">
        <v>5734.2</v>
      </c>
      <c r="E36" s="46">
        <v>48399.78</v>
      </c>
      <c r="F36" s="47">
        <f>E36/C36*100</f>
        <v>19.669110415735357</v>
      </c>
      <c r="G36" s="22"/>
      <c r="H36" s="22"/>
      <c r="I36" s="22"/>
    </row>
    <row r="37" spans="1:12" x14ac:dyDescent="0.15">
      <c r="A37" s="44" t="s">
        <v>144</v>
      </c>
      <c r="B37" s="45" t="s">
        <v>143</v>
      </c>
      <c r="C37" s="46">
        <v>0</v>
      </c>
      <c r="D37" s="46">
        <v>0</v>
      </c>
      <c r="E37" s="46">
        <v>0</v>
      </c>
      <c r="F37" s="47">
        <v>0</v>
      </c>
      <c r="G37" s="22"/>
      <c r="H37" s="22"/>
      <c r="I37" s="22"/>
    </row>
    <row r="38" spans="1:12" x14ac:dyDescent="0.15">
      <c r="A38" s="44" t="s">
        <v>142</v>
      </c>
      <c r="B38" s="45" t="s">
        <v>141</v>
      </c>
      <c r="C38" s="46">
        <v>56900</v>
      </c>
      <c r="D38" s="46">
        <v>7207.66</v>
      </c>
      <c r="E38" s="46">
        <v>23716.75</v>
      </c>
      <c r="F38" s="47">
        <f>E38/C38*100</f>
        <v>41.681458699472756</v>
      </c>
      <c r="G38" s="22"/>
      <c r="H38" s="22"/>
      <c r="I38" s="22"/>
    </row>
    <row r="39" spans="1:12" s="4" customFormat="1" x14ac:dyDescent="0.15">
      <c r="A39" s="38" t="s">
        <v>140</v>
      </c>
      <c r="B39" s="41" t="s">
        <v>16</v>
      </c>
      <c r="C39" s="42">
        <f>SUM(C40:C42)</f>
        <v>36200</v>
      </c>
      <c r="D39" s="42">
        <f t="shared" ref="D39:E39" si="8">SUM(D40:D42)</f>
        <v>4889.83</v>
      </c>
      <c r="E39" s="42">
        <f t="shared" si="8"/>
        <v>10771.18</v>
      </c>
      <c r="F39" s="43">
        <f>E39/C39*100</f>
        <v>29.754640883977899</v>
      </c>
    </row>
    <row r="40" spans="1:12" x14ac:dyDescent="0.15">
      <c r="A40" s="44" t="s">
        <v>139</v>
      </c>
      <c r="B40" s="45" t="s">
        <v>138</v>
      </c>
      <c r="C40" s="46">
        <v>0</v>
      </c>
      <c r="D40" s="46">
        <v>0</v>
      </c>
      <c r="E40" s="46">
        <v>0</v>
      </c>
      <c r="F40" s="47">
        <v>0</v>
      </c>
      <c r="G40" s="22"/>
      <c r="H40" s="22"/>
      <c r="I40" s="22"/>
    </row>
    <row r="41" spans="1:12" x14ac:dyDescent="0.15">
      <c r="A41" s="44" t="s">
        <v>137</v>
      </c>
      <c r="B41" s="45" t="s">
        <v>136</v>
      </c>
      <c r="C41" s="46">
        <v>0</v>
      </c>
      <c r="D41" s="46">
        <v>0</v>
      </c>
      <c r="E41" s="46">
        <v>0</v>
      </c>
      <c r="F41" s="47">
        <v>0</v>
      </c>
      <c r="G41" s="22"/>
      <c r="H41" s="22"/>
      <c r="I41" s="22"/>
    </row>
    <row r="42" spans="1:12" x14ac:dyDescent="0.15">
      <c r="A42" s="44" t="s">
        <v>135</v>
      </c>
      <c r="B42" s="45" t="s">
        <v>134</v>
      </c>
      <c r="C42" s="46">
        <v>36200</v>
      </c>
      <c r="D42" s="46">
        <v>4889.83</v>
      </c>
      <c r="E42" s="46">
        <v>10771.18</v>
      </c>
      <c r="F42" s="47">
        <v>0</v>
      </c>
      <c r="G42" s="22"/>
      <c r="H42" s="22"/>
      <c r="I42" s="22"/>
    </row>
    <row r="43" spans="1:12" s="4" customFormat="1" x14ac:dyDescent="0.15">
      <c r="A43" s="38" t="s">
        <v>133</v>
      </c>
      <c r="B43" s="41" t="s">
        <v>15</v>
      </c>
      <c r="C43" s="42">
        <f>+C44+C45</f>
        <v>60000</v>
      </c>
      <c r="D43" s="42">
        <f t="shared" ref="D43:E43" si="9">+D44+D45</f>
        <v>3965.62</v>
      </c>
      <c r="E43" s="42">
        <f t="shared" si="9"/>
        <v>38584.61</v>
      </c>
      <c r="F43" s="43">
        <f>E43/C43*100</f>
        <v>64.30768333333333</v>
      </c>
    </row>
    <row r="44" spans="1:12" x14ac:dyDescent="0.15">
      <c r="A44" s="44" t="s">
        <v>132</v>
      </c>
      <c r="B44" s="45" t="s">
        <v>131</v>
      </c>
      <c r="C44" s="46">
        <v>60000</v>
      </c>
      <c r="D44" s="46">
        <v>3965.62</v>
      </c>
      <c r="E44" s="46">
        <v>38584.61</v>
      </c>
      <c r="F44" s="47">
        <f>E44/C44*100</f>
        <v>64.30768333333333</v>
      </c>
      <c r="G44" s="22"/>
      <c r="H44" s="22"/>
      <c r="I44" s="22"/>
    </row>
    <row r="45" spans="1:12" x14ac:dyDescent="0.15">
      <c r="A45" s="44" t="s">
        <v>130</v>
      </c>
      <c r="B45" s="45" t="s">
        <v>129</v>
      </c>
      <c r="C45" s="46">
        <v>0</v>
      </c>
      <c r="D45" s="46">
        <v>0</v>
      </c>
      <c r="E45" s="48">
        <v>0</v>
      </c>
      <c r="F45" s="47">
        <v>0</v>
      </c>
      <c r="G45" s="22"/>
      <c r="H45" s="22"/>
      <c r="I45" s="22"/>
    </row>
    <row r="46" spans="1:12" s="4" customFormat="1" x14ac:dyDescent="0.15">
      <c r="A46" s="38" t="s">
        <v>128</v>
      </c>
      <c r="B46" s="41" t="s">
        <v>14</v>
      </c>
      <c r="C46" s="49">
        <f t="shared" ref="C46:E46" si="10">+C47+C49+C48</f>
        <v>2960</v>
      </c>
      <c r="D46" s="49">
        <f t="shared" si="10"/>
        <v>372.48</v>
      </c>
      <c r="E46" s="49">
        <f t="shared" si="10"/>
        <v>1117.44</v>
      </c>
      <c r="F46" s="43">
        <f>E46/C46*100</f>
        <v>37.751351351351353</v>
      </c>
    </row>
    <row r="47" spans="1:12" x14ac:dyDescent="0.15">
      <c r="A47" s="44" t="s">
        <v>127</v>
      </c>
      <c r="B47" s="45" t="s">
        <v>126</v>
      </c>
      <c r="C47" s="46">
        <v>2960</v>
      </c>
      <c r="D47" s="46">
        <v>372.48</v>
      </c>
      <c r="E47" s="46">
        <v>1117.44</v>
      </c>
      <c r="F47" s="47">
        <f>E47/C47*100</f>
        <v>37.751351351351353</v>
      </c>
      <c r="G47" s="22"/>
      <c r="H47" s="22"/>
      <c r="I47" s="22"/>
      <c r="L47" s="1" t="s">
        <v>245</v>
      </c>
    </row>
    <row r="48" spans="1:12" x14ac:dyDescent="0.15">
      <c r="A48" s="44" t="s">
        <v>125</v>
      </c>
      <c r="B48" s="45" t="s">
        <v>124</v>
      </c>
      <c r="C48" s="46">
        <v>0</v>
      </c>
      <c r="D48" s="46">
        <v>0</v>
      </c>
      <c r="E48" s="46">
        <v>0</v>
      </c>
      <c r="F48" s="47">
        <v>0</v>
      </c>
      <c r="G48" s="22"/>
      <c r="H48" s="22"/>
      <c r="I48" s="22"/>
    </row>
    <row r="49" spans="1:9" x14ac:dyDescent="0.15">
      <c r="A49" s="44" t="s">
        <v>123</v>
      </c>
      <c r="B49" s="45" t="s">
        <v>122</v>
      </c>
      <c r="C49" s="46">
        <v>0</v>
      </c>
      <c r="D49" s="46">
        <v>0</v>
      </c>
      <c r="E49" s="46">
        <v>0</v>
      </c>
      <c r="F49" s="47">
        <v>0</v>
      </c>
      <c r="G49" s="22"/>
      <c r="H49" s="22"/>
      <c r="I49" s="22"/>
    </row>
    <row r="50" spans="1:9" s="4" customFormat="1" x14ac:dyDescent="0.15">
      <c r="A50" s="38" t="s">
        <v>121</v>
      </c>
      <c r="B50" s="41" t="s">
        <v>13</v>
      </c>
      <c r="C50" s="42">
        <v>230000</v>
      </c>
      <c r="D50" s="49">
        <v>13014.42</v>
      </c>
      <c r="E50" s="49">
        <v>64538.33</v>
      </c>
      <c r="F50" s="43">
        <f t="shared" ref="F50:F56" si="11">E50/C50*100</f>
        <v>28.060143478260869</v>
      </c>
    </row>
    <row r="51" spans="1:9" s="4" customFormat="1" x14ac:dyDescent="0.15">
      <c r="A51" s="38" t="s">
        <v>120</v>
      </c>
      <c r="B51" s="41" t="s">
        <v>12</v>
      </c>
      <c r="C51" s="42">
        <f t="shared" ref="C51:E51" si="12">SUM(C52:C58)</f>
        <v>173500</v>
      </c>
      <c r="D51" s="42">
        <f t="shared" si="12"/>
        <v>37314.839999999997</v>
      </c>
      <c r="E51" s="42">
        <f t="shared" si="12"/>
        <v>120286.48</v>
      </c>
      <c r="F51" s="43">
        <f t="shared" si="11"/>
        <v>69.329383285302598</v>
      </c>
    </row>
    <row r="52" spans="1:9" x14ac:dyDescent="0.15">
      <c r="A52" s="44" t="s">
        <v>119</v>
      </c>
      <c r="B52" s="45" t="s">
        <v>118</v>
      </c>
      <c r="C52" s="46">
        <v>60000</v>
      </c>
      <c r="D52" s="46">
        <v>15959.66</v>
      </c>
      <c r="E52" s="46">
        <v>61925.71</v>
      </c>
      <c r="F52" s="47">
        <f t="shared" si="11"/>
        <v>103.20951666666667</v>
      </c>
      <c r="G52" s="22"/>
      <c r="H52" s="22"/>
      <c r="I52" s="22"/>
    </row>
    <row r="53" spans="1:9" x14ac:dyDescent="0.15">
      <c r="A53" s="44" t="s">
        <v>117</v>
      </c>
      <c r="B53" s="45" t="s">
        <v>116</v>
      </c>
      <c r="C53" s="46">
        <v>50000</v>
      </c>
      <c r="D53" s="46">
        <v>1026.8</v>
      </c>
      <c r="E53" s="46">
        <v>33734.71</v>
      </c>
      <c r="F53" s="47">
        <f t="shared" si="11"/>
        <v>67.46942</v>
      </c>
      <c r="G53" s="22"/>
      <c r="H53" s="22"/>
      <c r="I53" s="22"/>
    </row>
    <row r="54" spans="1:9" x14ac:dyDescent="0.15">
      <c r="A54" s="44" t="s">
        <v>115</v>
      </c>
      <c r="B54" s="45" t="s">
        <v>114</v>
      </c>
      <c r="C54" s="46">
        <v>18000</v>
      </c>
      <c r="D54" s="46">
        <v>831.88</v>
      </c>
      <c r="E54" s="46">
        <v>4847.34</v>
      </c>
      <c r="F54" s="47">
        <f t="shared" si="11"/>
        <v>26.92966666666667</v>
      </c>
      <c r="G54" s="22"/>
      <c r="H54" s="22"/>
      <c r="I54" s="22"/>
    </row>
    <row r="55" spans="1:9" x14ac:dyDescent="0.15">
      <c r="A55" s="44" t="s">
        <v>113</v>
      </c>
      <c r="B55" s="45" t="s">
        <v>112</v>
      </c>
      <c r="C55" s="46">
        <v>12000</v>
      </c>
      <c r="D55" s="46">
        <v>3496.5</v>
      </c>
      <c r="E55" s="46">
        <v>3685</v>
      </c>
      <c r="F55" s="47">
        <f t="shared" si="11"/>
        <v>30.708333333333332</v>
      </c>
      <c r="G55" s="22"/>
      <c r="H55" s="22"/>
      <c r="I55" s="22"/>
    </row>
    <row r="56" spans="1:9" x14ac:dyDescent="0.15">
      <c r="A56" s="44" t="s">
        <v>111</v>
      </c>
      <c r="B56" s="45" t="s">
        <v>110</v>
      </c>
      <c r="C56" s="46">
        <v>4000</v>
      </c>
      <c r="D56" s="46">
        <v>0</v>
      </c>
      <c r="E56" s="46">
        <v>0</v>
      </c>
      <c r="F56" s="47">
        <f t="shared" si="11"/>
        <v>0</v>
      </c>
      <c r="G56" s="22"/>
      <c r="H56" s="22"/>
      <c r="I56" s="22"/>
    </row>
    <row r="57" spans="1:9" x14ac:dyDescent="0.15">
      <c r="A57" s="44" t="s">
        <v>109</v>
      </c>
      <c r="B57" s="45" t="s">
        <v>2</v>
      </c>
      <c r="C57" s="46">
        <v>0</v>
      </c>
      <c r="D57" s="46">
        <v>0</v>
      </c>
      <c r="E57" s="46">
        <v>0</v>
      </c>
      <c r="F57" s="47">
        <v>0</v>
      </c>
      <c r="G57" s="22"/>
      <c r="H57" s="22"/>
      <c r="I57" s="22"/>
    </row>
    <row r="58" spans="1:9" x14ac:dyDescent="0.15">
      <c r="A58" s="44" t="s">
        <v>108</v>
      </c>
      <c r="B58" s="45" t="s">
        <v>107</v>
      </c>
      <c r="C58" s="46">
        <v>29500</v>
      </c>
      <c r="D58" s="46">
        <v>16000</v>
      </c>
      <c r="E58" s="46">
        <v>16093.72</v>
      </c>
      <c r="F58" s="47">
        <f>E58/C58*100</f>
        <v>54.554983050847461</v>
      </c>
      <c r="G58" s="22"/>
      <c r="H58" s="22"/>
      <c r="I58" s="22"/>
    </row>
    <row r="59" spans="1:9" s="4" customFormat="1" x14ac:dyDescent="0.15">
      <c r="A59" s="38" t="s">
        <v>106</v>
      </c>
      <c r="B59" s="41" t="s">
        <v>10</v>
      </c>
      <c r="C59" s="42">
        <v>1000</v>
      </c>
      <c r="D59" s="49">
        <v>0</v>
      </c>
      <c r="E59" s="49">
        <v>0</v>
      </c>
      <c r="F59" s="43">
        <f>E59/C59*100</f>
        <v>0</v>
      </c>
    </row>
    <row r="60" spans="1:9" s="4" customFormat="1" ht="21" x14ac:dyDescent="0.15">
      <c r="A60" s="38" t="s">
        <v>105</v>
      </c>
      <c r="B60" s="41" t="s">
        <v>9</v>
      </c>
      <c r="C60" s="42">
        <f t="shared" ref="C60:E60" si="13">SUM(C61,C71)</f>
        <v>3851192.48</v>
      </c>
      <c r="D60" s="42">
        <f t="shared" si="13"/>
        <v>365949.20999999996</v>
      </c>
      <c r="E60" s="42">
        <f t="shared" si="13"/>
        <v>2934563.62</v>
      </c>
      <c r="F60" s="43">
        <f>E60/C60*100</f>
        <v>76.198830238679733</v>
      </c>
    </row>
    <row r="61" spans="1:9" ht="21" x14ac:dyDescent="0.15">
      <c r="A61" s="38" t="s">
        <v>104</v>
      </c>
      <c r="B61" s="41" t="s">
        <v>9</v>
      </c>
      <c r="C61" s="42">
        <f t="shared" ref="C61" si="14">SUM(C62:C70)</f>
        <v>1685500</v>
      </c>
      <c r="D61" s="42">
        <f t="shared" ref="D61" si="15">SUM(D62:D70)</f>
        <v>115930.35</v>
      </c>
      <c r="E61" s="42">
        <f>SUM(E62:E70)</f>
        <v>1028856.7100000001</v>
      </c>
      <c r="F61" s="43">
        <f>E61/C61*100</f>
        <v>61.041632156630087</v>
      </c>
      <c r="G61" s="22"/>
      <c r="H61" s="22"/>
      <c r="I61" s="22"/>
    </row>
    <row r="62" spans="1:9" x14ac:dyDescent="0.15">
      <c r="A62" s="44" t="s">
        <v>103</v>
      </c>
      <c r="B62" s="45" t="s">
        <v>102</v>
      </c>
      <c r="C62" s="46">
        <v>0</v>
      </c>
      <c r="D62" s="46">
        <v>0</v>
      </c>
      <c r="E62" s="46">
        <v>0</v>
      </c>
      <c r="F62" s="47">
        <v>0</v>
      </c>
      <c r="G62" s="22"/>
      <c r="H62" s="22"/>
      <c r="I62" s="22"/>
    </row>
    <row r="63" spans="1:9" x14ac:dyDescent="0.15">
      <c r="A63" s="44" t="s">
        <v>101</v>
      </c>
      <c r="B63" s="45" t="s">
        <v>100</v>
      </c>
      <c r="C63" s="46">
        <v>10000</v>
      </c>
      <c r="D63" s="46">
        <v>5149.8999999999996</v>
      </c>
      <c r="E63" s="46">
        <v>10905.1</v>
      </c>
      <c r="F63" s="47">
        <f t="shared" ref="F63:F71" si="16">E63/C63*100</f>
        <v>109.05100000000002</v>
      </c>
      <c r="G63" s="22"/>
      <c r="H63" s="22"/>
      <c r="I63" s="22"/>
    </row>
    <row r="64" spans="1:9" x14ac:dyDescent="0.15">
      <c r="A64" s="44" t="s">
        <v>99</v>
      </c>
      <c r="B64" s="45" t="s">
        <v>98</v>
      </c>
      <c r="C64" s="46">
        <v>319000</v>
      </c>
      <c r="D64" s="46">
        <v>17710.71</v>
      </c>
      <c r="E64" s="46">
        <v>192572.29</v>
      </c>
      <c r="F64" s="47">
        <f t="shared" si="16"/>
        <v>60.367489028213171</v>
      </c>
      <c r="G64" s="22"/>
      <c r="H64" s="22"/>
      <c r="I64" s="22"/>
    </row>
    <row r="65" spans="1:9" x14ac:dyDescent="0.15">
      <c r="A65" s="44" t="s">
        <v>97</v>
      </c>
      <c r="B65" s="45" t="s">
        <v>96</v>
      </c>
      <c r="C65" s="46">
        <v>10000</v>
      </c>
      <c r="D65" s="46">
        <v>2722.5</v>
      </c>
      <c r="E65" s="46">
        <v>6691.5</v>
      </c>
      <c r="F65" s="47">
        <f t="shared" si="16"/>
        <v>66.915000000000006</v>
      </c>
      <c r="G65" s="22"/>
      <c r="H65" s="22"/>
      <c r="I65" s="22"/>
    </row>
    <row r="66" spans="1:9" x14ac:dyDescent="0.15">
      <c r="A66" s="44" t="s">
        <v>95</v>
      </c>
      <c r="B66" s="45" t="s">
        <v>94</v>
      </c>
      <c r="C66" s="46">
        <v>80000</v>
      </c>
      <c r="D66" s="46">
        <v>0</v>
      </c>
      <c r="E66" s="46">
        <v>6889.12</v>
      </c>
      <c r="F66" s="47">
        <f t="shared" si="16"/>
        <v>8.6113999999999997</v>
      </c>
      <c r="G66" s="22"/>
      <c r="H66" s="22"/>
      <c r="I66" s="22"/>
    </row>
    <row r="67" spans="1:9" x14ac:dyDescent="0.15">
      <c r="A67" s="44" t="s">
        <v>93</v>
      </c>
      <c r="B67" s="45" t="s">
        <v>92</v>
      </c>
      <c r="C67" s="46">
        <v>61000</v>
      </c>
      <c r="D67" s="46">
        <v>2760</v>
      </c>
      <c r="E67" s="46">
        <v>11690</v>
      </c>
      <c r="F67" s="47">
        <f t="shared" si="16"/>
        <v>19.16393442622951</v>
      </c>
      <c r="G67" s="22"/>
      <c r="H67" s="22"/>
      <c r="I67" s="22"/>
    </row>
    <row r="68" spans="1:9" x14ac:dyDescent="0.15">
      <c r="A68" s="44" t="s">
        <v>91</v>
      </c>
      <c r="B68" s="45" t="s">
        <v>90</v>
      </c>
      <c r="C68" s="46">
        <v>10000</v>
      </c>
      <c r="D68" s="46">
        <v>0</v>
      </c>
      <c r="E68" s="46">
        <v>0</v>
      </c>
      <c r="F68" s="47">
        <f t="shared" si="16"/>
        <v>0</v>
      </c>
      <c r="G68" s="23"/>
      <c r="H68" s="22"/>
      <c r="I68" s="22"/>
    </row>
    <row r="69" spans="1:9" x14ac:dyDescent="0.15">
      <c r="A69" s="44" t="s">
        <v>89</v>
      </c>
      <c r="B69" s="45" t="s">
        <v>88</v>
      </c>
      <c r="C69" s="46">
        <v>55000</v>
      </c>
      <c r="D69" s="46">
        <v>4543</v>
      </c>
      <c r="E69" s="46">
        <v>41625.019999999997</v>
      </c>
      <c r="F69" s="47">
        <f t="shared" si="16"/>
        <v>75.681854545454541</v>
      </c>
      <c r="G69" s="22"/>
      <c r="H69" s="22"/>
      <c r="I69" s="22"/>
    </row>
    <row r="70" spans="1:9" x14ac:dyDescent="0.15">
      <c r="A70" s="44" t="s">
        <v>87</v>
      </c>
      <c r="B70" s="45" t="s">
        <v>86</v>
      </c>
      <c r="C70" s="46">
        <v>1140500</v>
      </c>
      <c r="D70" s="46">
        <v>83044.240000000005</v>
      </c>
      <c r="E70" s="46">
        <v>758483.68</v>
      </c>
      <c r="F70" s="47">
        <f t="shared" si="16"/>
        <v>66.504487505480057</v>
      </c>
      <c r="G70" s="22"/>
      <c r="H70" s="22"/>
      <c r="I70" s="22"/>
    </row>
    <row r="71" spans="1:9" s="4" customFormat="1" x14ac:dyDescent="0.15">
      <c r="A71" s="38" t="s">
        <v>85</v>
      </c>
      <c r="B71" s="41" t="s">
        <v>8</v>
      </c>
      <c r="C71" s="49">
        <f t="shared" ref="C71:D71" si="17">+C72+C73+C74</f>
        <v>2165692.48</v>
      </c>
      <c r="D71" s="49">
        <f t="shared" si="17"/>
        <v>250018.86</v>
      </c>
      <c r="E71" s="49">
        <f>+E72+E73+E74</f>
        <v>1905706.91</v>
      </c>
      <c r="F71" s="43">
        <f t="shared" si="16"/>
        <v>87.995268377161281</v>
      </c>
    </row>
    <row r="72" spans="1:9" x14ac:dyDescent="0.15">
      <c r="A72" s="44" t="s">
        <v>84</v>
      </c>
      <c r="B72" s="45" t="s">
        <v>83</v>
      </c>
      <c r="C72" s="46">
        <v>0</v>
      </c>
      <c r="D72" s="46">
        <v>0</v>
      </c>
      <c r="E72" s="46">
        <v>0</v>
      </c>
      <c r="F72" s="47">
        <v>0</v>
      </c>
      <c r="G72" s="22"/>
      <c r="H72" s="22"/>
      <c r="I72" s="22"/>
    </row>
    <row r="73" spans="1:9" x14ac:dyDescent="0.15">
      <c r="A73" s="44" t="s">
        <v>82</v>
      </c>
      <c r="B73" s="45" t="s">
        <v>81</v>
      </c>
      <c r="C73" s="46">
        <v>0</v>
      </c>
      <c r="D73" s="46">
        <v>0</v>
      </c>
      <c r="E73" s="46">
        <v>0</v>
      </c>
      <c r="F73" s="47">
        <v>0</v>
      </c>
      <c r="G73" s="22"/>
      <c r="H73" s="22"/>
      <c r="I73" s="22"/>
    </row>
    <row r="74" spans="1:9" x14ac:dyDescent="0.15">
      <c r="A74" s="44" t="s">
        <v>80</v>
      </c>
      <c r="B74" s="45" t="s">
        <v>79</v>
      </c>
      <c r="C74" s="46">
        <v>2165692.48</v>
      </c>
      <c r="D74" s="46">
        <v>250018.86</v>
      </c>
      <c r="E74" s="46">
        <v>1905706.91</v>
      </c>
      <c r="F74" s="47">
        <f>E74/C74*100</f>
        <v>87.995268377161281</v>
      </c>
      <c r="G74" s="22"/>
      <c r="H74" s="22"/>
      <c r="I74" s="22"/>
    </row>
    <row r="75" spans="1:9" s="4" customFormat="1" x14ac:dyDescent="0.15">
      <c r="A75" s="38" t="s">
        <v>78</v>
      </c>
      <c r="B75" s="41" t="s">
        <v>7</v>
      </c>
      <c r="C75" s="42">
        <f>+C76</f>
        <v>3147600</v>
      </c>
      <c r="D75" s="42">
        <f t="shared" ref="D75:E75" si="18">+D76</f>
        <v>67669.11</v>
      </c>
      <c r="E75" s="42">
        <f t="shared" si="18"/>
        <v>148439.67999999999</v>
      </c>
      <c r="F75" s="43">
        <f>E75/C75*100</f>
        <v>4.7159639090100391</v>
      </c>
    </row>
    <row r="76" spans="1:9" x14ac:dyDescent="0.15">
      <c r="A76" s="38" t="s">
        <v>77</v>
      </c>
      <c r="B76" s="41" t="s">
        <v>7</v>
      </c>
      <c r="C76" s="42">
        <f>SUM(C77:C83)</f>
        <v>3147600</v>
      </c>
      <c r="D76" s="42">
        <f t="shared" ref="D76:E76" si="19">SUM(D77:D83)</f>
        <v>67669.11</v>
      </c>
      <c r="E76" s="42">
        <f t="shared" si="19"/>
        <v>148439.67999999999</v>
      </c>
      <c r="F76" s="43">
        <f>E76/C76*100</f>
        <v>4.7159639090100391</v>
      </c>
      <c r="G76" s="22"/>
      <c r="H76" s="22"/>
      <c r="I76" s="22"/>
    </row>
    <row r="77" spans="1:9" x14ac:dyDescent="0.15">
      <c r="A77" s="44" t="s">
        <v>76</v>
      </c>
      <c r="B77" s="45" t="s">
        <v>75</v>
      </c>
      <c r="C77" s="46">
        <v>1000000</v>
      </c>
      <c r="D77" s="46">
        <v>0</v>
      </c>
      <c r="E77" s="46">
        <v>0</v>
      </c>
      <c r="F77" s="47">
        <v>0</v>
      </c>
      <c r="G77" s="22"/>
      <c r="H77" s="22"/>
      <c r="I77" s="22"/>
    </row>
    <row r="78" spans="1:9" x14ac:dyDescent="0.15">
      <c r="A78" s="44" t="s">
        <v>74</v>
      </c>
      <c r="B78" s="45" t="s">
        <v>73</v>
      </c>
      <c r="C78" s="46">
        <v>311000</v>
      </c>
      <c r="D78" s="46">
        <v>40545</v>
      </c>
      <c r="E78" s="46">
        <v>40545</v>
      </c>
      <c r="F78" s="47">
        <f>E78/C78*100</f>
        <v>13.036977491961416</v>
      </c>
      <c r="G78" s="22"/>
      <c r="H78" s="22"/>
      <c r="I78" s="22"/>
    </row>
    <row r="79" spans="1:9" x14ac:dyDescent="0.15">
      <c r="A79" s="44" t="s">
        <v>72</v>
      </c>
      <c r="B79" s="45" t="s">
        <v>71</v>
      </c>
      <c r="C79" s="46">
        <v>1128800</v>
      </c>
      <c r="D79" s="46">
        <v>0</v>
      </c>
      <c r="E79" s="46">
        <v>19182.27</v>
      </c>
      <c r="F79" s="47">
        <f>E79/C79*100</f>
        <v>1.6993506378454999</v>
      </c>
      <c r="G79" s="22"/>
      <c r="H79" s="22"/>
      <c r="I79" s="22"/>
    </row>
    <row r="80" spans="1:9" x14ac:dyDescent="0.15">
      <c r="A80" s="44" t="s">
        <v>70</v>
      </c>
      <c r="B80" s="45" t="s">
        <v>69</v>
      </c>
      <c r="C80" s="46">
        <v>0</v>
      </c>
      <c r="D80" s="46">
        <v>0</v>
      </c>
      <c r="E80" s="46">
        <v>0</v>
      </c>
      <c r="F80" s="47">
        <v>0</v>
      </c>
      <c r="G80" s="22"/>
      <c r="H80" s="22"/>
      <c r="I80" s="22"/>
    </row>
    <row r="81" spans="1:9" x14ac:dyDescent="0.15">
      <c r="A81" s="44" t="s">
        <v>68</v>
      </c>
      <c r="B81" s="45" t="s">
        <v>67</v>
      </c>
      <c r="C81" s="46">
        <v>131300</v>
      </c>
      <c r="D81" s="46">
        <v>1198.73</v>
      </c>
      <c r="E81" s="46">
        <v>24679.919999999998</v>
      </c>
      <c r="F81" s="47">
        <f>E81/C81*100</f>
        <v>18.796587966488957</v>
      </c>
      <c r="G81" s="22"/>
      <c r="H81" s="22"/>
      <c r="I81" s="22"/>
    </row>
    <row r="82" spans="1:9" x14ac:dyDescent="0.15">
      <c r="A82" s="44" t="s">
        <v>66</v>
      </c>
      <c r="B82" s="45" t="s">
        <v>65</v>
      </c>
      <c r="C82" s="46">
        <v>309500</v>
      </c>
      <c r="D82" s="46">
        <v>0</v>
      </c>
      <c r="E82" s="46">
        <v>8537.76</v>
      </c>
      <c r="F82" s="47">
        <f>E82/C82*100</f>
        <v>2.7585654281098551</v>
      </c>
      <c r="G82" s="22"/>
      <c r="H82" s="22"/>
      <c r="I82" s="22"/>
    </row>
    <row r="83" spans="1:9" x14ac:dyDescent="0.15">
      <c r="A83" s="44" t="s">
        <v>64</v>
      </c>
      <c r="B83" s="45" t="s">
        <v>63</v>
      </c>
      <c r="C83" s="46">
        <v>267000</v>
      </c>
      <c r="D83" s="46">
        <v>25925.38</v>
      </c>
      <c r="E83" s="46">
        <v>55494.73</v>
      </c>
      <c r="F83" s="47">
        <f>E83/C83*100</f>
        <v>20.78454307116105</v>
      </c>
      <c r="G83" s="22"/>
      <c r="H83" s="22"/>
      <c r="I83" s="22"/>
    </row>
    <row r="84" spans="1:9" s="4" customFormat="1" x14ac:dyDescent="0.15">
      <c r="A84" s="38" t="s">
        <v>62</v>
      </c>
      <c r="B84" s="41" t="s">
        <v>4</v>
      </c>
      <c r="C84" s="42">
        <v>0</v>
      </c>
      <c r="D84" s="49">
        <v>0</v>
      </c>
      <c r="E84" s="49">
        <v>0</v>
      </c>
      <c r="F84" s="43">
        <v>0</v>
      </c>
    </row>
    <row r="85" spans="1:9" x14ac:dyDescent="0.15">
      <c r="A85" s="38" t="s">
        <v>61</v>
      </c>
      <c r="B85" s="41" t="s">
        <v>4</v>
      </c>
      <c r="C85" s="42">
        <v>0</v>
      </c>
      <c r="D85" s="49">
        <v>0</v>
      </c>
      <c r="E85" s="49">
        <v>0</v>
      </c>
      <c r="F85" s="43">
        <v>0</v>
      </c>
      <c r="G85" s="22"/>
      <c r="H85" s="22"/>
      <c r="I85" s="22"/>
    </row>
    <row r="86" spans="1:9" x14ac:dyDescent="0.15">
      <c r="A86" s="44" t="s">
        <v>60</v>
      </c>
      <c r="B86" s="45" t="s">
        <v>59</v>
      </c>
      <c r="C86" s="50">
        <v>0</v>
      </c>
      <c r="D86" s="48">
        <v>0</v>
      </c>
      <c r="E86" s="46">
        <v>0</v>
      </c>
      <c r="F86" s="47">
        <v>0</v>
      </c>
      <c r="G86" s="22"/>
      <c r="H86" s="22"/>
      <c r="I86" s="22"/>
    </row>
    <row r="87" spans="1:9" x14ac:dyDescent="0.15">
      <c r="A87" s="44" t="s">
        <v>58</v>
      </c>
      <c r="B87" s="45" t="s">
        <v>57</v>
      </c>
      <c r="C87" s="50">
        <v>0</v>
      </c>
      <c r="D87" s="48">
        <v>0</v>
      </c>
      <c r="E87" s="46">
        <v>0</v>
      </c>
      <c r="F87" s="47">
        <v>0</v>
      </c>
      <c r="G87" s="22"/>
      <c r="H87" s="22"/>
      <c r="I87" s="22"/>
    </row>
    <row r="88" spans="1:9" x14ac:dyDescent="0.15">
      <c r="A88" s="44" t="s">
        <v>56</v>
      </c>
      <c r="B88" s="45" t="s">
        <v>55</v>
      </c>
      <c r="C88" s="50">
        <v>0</v>
      </c>
      <c r="D88" s="48">
        <v>0</v>
      </c>
      <c r="E88" s="46">
        <v>0</v>
      </c>
      <c r="F88" s="47">
        <v>0</v>
      </c>
      <c r="G88" s="22"/>
      <c r="H88" s="22"/>
      <c r="I88" s="22"/>
    </row>
    <row r="89" spans="1:9" s="4" customFormat="1" x14ac:dyDescent="0.15">
      <c r="A89" s="38" t="s">
        <v>54</v>
      </c>
      <c r="B89" s="41" t="s">
        <v>6</v>
      </c>
      <c r="C89" s="49">
        <f t="shared" ref="C89:E89" si="20">+C90+C96+C93</f>
        <v>2127000</v>
      </c>
      <c r="D89" s="49">
        <f t="shared" si="20"/>
        <v>138604.84</v>
      </c>
      <c r="E89" s="49">
        <f t="shared" si="20"/>
        <v>1885201.52</v>
      </c>
      <c r="F89" s="43">
        <f>E89/C89*100</f>
        <v>88.631947343676543</v>
      </c>
    </row>
    <row r="90" spans="1:9" x14ac:dyDescent="0.15">
      <c r="A90" s="38" t="s">
        <v>53</v>
      </c>
      <c r="B90" s="41" t="s">
        <v>52</v>
      </c>
      <c r="C90" s="42">
        <f t="shared" ref="C90:E90" si="21">+C91</f>
        <v>941000</v>
      </c>
      <c r="D90" s="42">
        <f t="shared" si="21"/>
        <v>78493.03</v>
      </c>
      <c r="E90" s="42">
        <f t="shared" si="21"/>
        <v>692907.12</v>
      </c>
      <c r="F90" s="43">
        <f>E90/C90*100</f>
        <v>73.635188097768335</v>
      </c>
      <c r="G90" s="22"/>
      <c r="H90" s="22"/>
      <c r="I90" s="22"/>
    </row>
    <row r="91" spans="1:9" x14ac:dyDescent="0.15">
      <c r="A91" s="44" t="s">
        <v>51</v>
      </c>
      <c r="B91" s="45" t="s">
        <v>50</v>
      </c>
      <c r="C91" s="50">
        <v>941000</v>
      </c>
      <c r="D91" s="46">
        <v>78493.03</v>
      </c>
      <c r="E91" s="46">
        <v>692907.12</v>
      </c>
      <c r="F91" s="47">
        <f>E91/C91*100</f>
        <v>73.635188097768335</v>
      </c>
      <c r="G91" s="22"/>
      <c r="H91" s="22"/>
      <c r="I91" s="23"/>
    </row>
    <row r="92" spans="1:9" x14ac:dyDescent="0.15">
      <c r="A92" s="44" t="s">
        <v>49</v>
      </c>
      <c r="B92" s="45" t="s">
        <v>48</v>
      </c>
      <c r="C92" s="50">
        <v>0</v>
      </c>
      <c r="D92" s="46">
        <v>0</v>
      </c>
      <c r="E92" s="46">
        <v>0</v>
      </c>
      <c r="F92" s="47">
        <v>0</v>
      </c>
      <c r="G92" s="22"/>
      <c r="H92" s="22"/>
      <c r="I92" s="22"/>
    </row>
    <row r="93" spans="1:9" x14ac:dyDescent="0.15">
      <c r="A93" s="38" t="s">
        <v>47</v>
      </c>
      <c r="B93" s="41" t="s">
        <v>46</v>
      </c>
      <c r="C93" s="42">
        <v>0</v>
      </c>
      <c r="D93" s="48">
        <v>0</v>
      </c>
      <c r="E93" s="49">
        <v>0</v>
      </c>
      <c r="F93" s="43">
        <v>0</v>
      </c>
      <c r="G93" s="23"/>
      <c r="H93" s="22"/>
      <c r="I93" s="22"/>
    </row>
    <row r="94" spans="1:9" x14ac:dyDescent="0.15">
      <c r="A94" s="44" t="s">
        <v>45</v>
      </c>
      <c r="B94" s="45" t="s">
        <v>44</v>
      </c>
      <c r="C94" s="50">
        <v>0</v>
      </c>
      <c r="D94" s="48">
        <v>0</v>
      </c>
      <c r="E94" s="46">
        <v>0</v>
      </c>
      <c r="F94" s="47">
        <v>0</v>
      </c>
      <c r="G94" s="22"/>
      <c r="H94" s="22"/>
      <c r="I94" s="22"/>
    </row>
    <row r="95" spans="1:9" x14ac:dyDescent="0.15">
      <c r="A95" s="44" t="s">
        <v>43</v>
      </c>
      <c r="B95" s="45" t="s">
        <v>42</v>
      </c>
      <c r="C95" s="50">
        <v>0</v>
      </c>
      <c r="D95" s="48">
        <v>0</v>
      </c>
      <c r="E95" s="46">
        <v>0</v>
      </c>
      <c r="F95" s="47">
        <v>0</v>
      </c>
      <c r="G95" s="22"/>
      <c r="H95" s="22"/>
      <c r="I95" s="22"/>
    </row>
    <row r="96" spans="1:9" x14ac:dyDescent="0.15">
      <c r="A96" s="38" t="s">
        <v>41</v>
      </c>
      <c r="B96" s="41" t="s">
        <v>39</v>
      </c>
      <c r="C96" s="42">
        <f>+C97</f>
        <v>1186000</v>
      </c>
      <c r="D96" s="42">
        <f t="shared" ref="D96:E96" si="22">+D97</f>
        <v>60111.81</v>
      </c>
      <c r="E96" s="42">
        <f t="shared" si="22"/>
        <v>1192294.3999999999</v>
      </c>
      <c r="F96" s="43">
        <f>E96/C96*100</f>
        <v>100.53072512647555</v>
      </c>
      <c r="G96" s="22"/>
      <c r="H96" s="22"/>
      <c r="I96" s="22"/>
    </row>
    <row r="97" spans="1:9" x14ac:dyDescent="0.15">
      <c r="A97" s="44" t="s">
        <v>40</v>
      </c>
      <c r="B97" s="45" t="s">
        <v>39</v>
      </c>
      <c r="C97" s="46">
        <v>1186000</v>
      </c>
      <c r="D97" s="127">
        <v>60111.81</v>
      </c>
      <c r="E97" s="46">
        <v>1192294.3999999999</v>
      </c>
      <c r="F97" s="47">
        <f>E97/C97*100</f>
        <v>100.53072512647555</v>
      </c>
      <c r="G97" s="22"/>
      <c r="H97" s="22"/>
      <c r="I97" s="23"/>
    </row>
    <row r="98" spans="1:9" s="4" customFormat="1" x14ac:dyDescent="0.15">
      <c r="A98" s="38" t="s">
        <v>38</v>
      </c>
      <c r="B98" s="41" t="s">
        <v>37</v>
      </c>
      <c r="C98" s="42">
        <f>+C99+C100+C101</f>
        <v>210000</v>
      </c>
      <c r="D98" s="42">
        <f t="shared" ref="D98:E98" si="23">+D99+D100+D101</f>
        <v>14644.16</v>
      </c>
      <c r="E98" s="42">
        <f t="shared" si="23"/>
        <v>168812.08</v>
      </c>
      <c r="F98" s="43">
        <f>E98/C98*100</f>
        <v>80.386704761904753</v>
      </c>
    </row>
    <row r="99" spans="1:9" x14ac:dyDescent="0.15">
      <c r="A99" s="44" t="s">
        <v>36</v>
      </c>
      <c r="B99" s="45" t="s">
        <v>35</v>
      </c>
      <c r="C99" s="46">
        <v>200000</v>
      </c>
      <c r="D99" s="46">
        <v>14644.16</v>
      </c>
      <c r="E99" s="46">
        <v>168812.08</v>
      </c>
      <c r="F99" s="47">
        <f>E99/C99*100</f>
        <v>84.40603999999999</v>
      </c>
      <c r="G99" s="22"/>
      <c r="H99" s="22"/>
      <c r="I99" s="22"/>
    </row>
    <row r="100" spans="1:9" x14ac:dyDescent="0.15">
      <c r="A100" s="44" t="s">
        <v>34</v>
      </c>
      <c r="B100" s="45" t="s">
        <v>33</v>
      </c>
      <c r="C100" s="46">
        <v>10000</v>
      </c>
      <c r="D100" s="46">
        <v>0</v>
      </c>
      <c r="E100" s="46">
        <v>0</v>
      </c>
      <c r="F100" s="47">
        <f t="shared" ref="F100" si="24">E100/C100*100</f>
        <v>0</v>
      </c>
      <c r="G100" s="22"/>
      <c r="H100" s="22"/>
      <c r="I100" s="22"/>
    </row>
    <row r="101" spans="1:9" x14ac:dyDescent="0.15">
      <c r="A101" s="44" t="s">
        <v>32</v>
      </c>
      <c r="B101" s="45" t="s">
        <v>31</v>
      </c>
      <c r="C101" s="46">
        <v>0</v>
      </c>
      <c r="D101" s="46">
        <v>0</v>
      </c>
      <c r="E101" s="46">
        <v>0</v>
      </c>
      <c r="F101" s="47">
        <v>0</v>
      </c>
      <c r="G101" s="22"/>
      <c r="H101" s="22"/>
      <c r="I101" s="22"/>
    </row>
    <row r="102" spans="1:9" s="4" customFormat="1" ht="15" customHeight="1" thickBot="1" x14ac:dyDescent="0.2">
      <c r="A102" s="51" t="s">
        <v>30</v>
      </c>
      <c r="B102" s="52" t="s">
        <v>29</v>
      </c>
      <c r="C102" s="53">
        <f t="shared" ref="C102:E102" si="25">SUM(C6,C75,C84,C89,C98)</f>
        <v>13000000</v>
      </c>
      <c r="D102" s="53">
        <f t="shared" si="25"/>
        <v>889069.16999999993</v>
      </c>
      <c r="E102" s="53">
        <f t="shared" si="25"/>
        <v>7010990.8300000001</v>
      </c>
      <c r="F102" s="54">
        <f>E102/C102*100</f>
        <v>53.930698692307686</v>
      </c>
      <c r="H102" s="24"/>
    </row>
    <row r="103" spans="1:9" x14ac:dyDescent="0.15">
      <c r="A103" s="22"/>
      <c r="B103" s="22"/>
      <c r="C103" s="22"/>
      <c r="D103" s="22"/>
      <c r="E103" s="22"/>
      <c r="F103" s="22"/>
      <c r="G103" s="22"/>
      <c r="H103" s="22"/>
      <c r="I103" s="22"/>
    </row>
    <row r="104" spans="1:9" x14ac:dyDescent="0.15">
      <c r="A104" s="22"/>
      <c r="B104" s="22"/>
      <c r="C104" s="22"/>
      <c r="D104" s="23"/>
      <c r="E104" s="22"/>
      <c r="F104" s="22"/>
      <c r="G104" s="22"/>
      <c r="H104" s="22"/>
      <c r="I104" s="22"/>
    </row>
    <row r="105" spans="1:9" x14ac:dyDescent="0.15">
      <c r="A105" s="22"/>
      <c r="B105" s="22"/>
      <c r="C105" s="23"/>
      <c r="D105" s="23"/>
      <c r="E105" s="23"/>
      <c r="F105" s="23"/>
      <c r="G105" s="22"/>
      <c r="H105" s="22"/>
      <c r="I105" s="22"/>
    </row>
    <row r="106" spans="1:9" x14ac:dyDescent="0.15">
      <c r="A106" s="22"/>
      <c r="B106" s="22"/>
      <c r="C106" s="22"/>
      <c r="D106" s="23"/>
      <c r="E106" s="22"/>
      <c r="F106" s="22"/>
      <c r="G106" s="22"/>
      <c r="H106" s="22"/>
      <c r="I106" s="22"/>
    </row>
    <row r="107" spans="1:9" x14ac:dyDescent="0.15">
      <c r="A107" s="22"/>
      <c r="B107" s="22"/>
      <c r="C107" s="22"/>
      <c r="D107" s="22"/>
      <c r="E107" s="22"/>
      <c r="F107" s="22"/>
      <c r="G107" s="22"/>
      <c r="H107" s="22"/>
      <c r="I107" s="22"/>
    </row>
    <row r="108" spans="1:9" x14ac:dyDescent="0.15">
      <c r="A108" s="22"/>
      <c r="B108" s="22"/>
      <c r="C108" s="22"/>
      <c r="D108" s="23"/>
      <c r="E108" s="23"/>
      <c r="F108" s="22"/>
      <c r="G108" s="22"/>
      <c r="H108" s="22"/>
      <c r="I108" s="22"/>
    </row>
    <row r="109" spans="1:9" x14ac:dyDescent="0.15">
      <c r="A109" s="22"/>
      <c r="B109" s="22"/>
      <c r="C109" s="22"/>
      <c r="D109" s="22"/>
      <c r="E109" s="22"/>
      <c r="F109" s="22"/>
      <c r="G109" s="22"/>
      <c r="H109" s="22"/>
      <c r="I109" s="22"/>
    </row>
    <row r="110" spans="1:9" x14ac:dyDescent="0.15">
      <c r="A110" s="22"/>
      <c r="B110" s="22"/>
      <c r="C110" s="22"/>
      <c r="D110" s="22"/>
      <c r="E110" s="22"/>
      <c r="F110" s="22"/>
      <c r="G110" s="22"/>
      <c r="H110" s="22"/>
      <c r="I110" s="22"/>
    </row>
    <row r="111" spans="1:9" x14ac:dyDescent="0.15">
      <c r="A111" s="22"/>
      <c r="B111" s="22"/>
      <c r="C111" s="22"/>
      <c r="D111" s="22"/>
      <c r="E111" s="22"/>
      <c r="F111" s="22"/>
      <c r="G111" s="22"/>
      <c r="H111" s="22"/>
      <c r="I111" s="22"/>
    </row>
    <row r="112" spans="1:9" x14ac:dyDescent="0.15">
      <c r="A112" s="22"/>
      <c r="B112" s="22"/>
      <c r="C112" s="22"/>
      <c r="D112" s="22"/>
      <c r="E112" s="22"/>
      <c r="F112" s="22"/>
      <c r="G112" s="22"/>
      <c r="H112" s="22"/>
      <c r="I112" s="22"/>
    </row>
    <row r="113" spans="1:9" x14ac:dyDescent="0.15">
      <c r="A113" s="22"/>
      <c r="B113" s="22"/>
      <c r="C113" s="22"/>
      <c r="D113" s="22"/>
      <c r="E113" s="22"/>
      <c r="F113" s="22"/>
      <c r="G113" s="22"/>
      <c r="H113" s="22"/>
      <c r="I113" s="22"/>
    </row>
    <row r="114" spans="1:9" x14ac:dyDescent="0.15">
      <c r="A114" s="22"/>
      <c r="B114" s="22"/>
      <c r="C114" s="22"/>
      <c r="D114" s="22"/>
      <c r="E114" s="22"/>
      <c r="F114" s="22"/>
      <c r="G114" s="22"/>
      <c r="H114" s="22"/>
      <c r="I114" s="22"/>
    </row>
    <row r="115" spans="1:9" x14ac:dyDescent="0.15">
      <c r="A115" s="22"/>
      <c r="B115" s="22"/>
      <c r="C115" s="22"/>
      <c r="D115" s="22"/>
      <c r="E115" s="22"/>
      <c r="F115" s="22"/>
      <c r="G115" s="22"/>
      <c r="H115" s="22"/>
      <c r="I115" s="22"/>
    </row>
    <row r="116" spans="1:9" x14ac:dyDescent="0.15">
      <c r="A116" s="22"/>
      <c r="B116" s="22"/>
      <c r="C116" s="22"/>
      <c r="D116" s="22"/>
      <c r="E116" s="22"/>
      <c r="F116" s="22"/>
      <c r="G116" s="22"/>
      <c r="H116" s="22"/>
      <c r="I116" s="22"/>
    </row>
    <row r="117" spans="1:9" x14ac:dyDescent="0.15">
      <c r="A117" s="22"/>
      <c r="B117" s="22"/>
      <c r="C117" s="22"/>
      <c r="D117" s="22"/>
      <c r="E117" s="22"/>
      <c r="F117" s="22"/>
      <c r="G117" s="22"/>
      <c r="H117" s="22"/>
      <c r="I117" s="22"/>
    </row>
    <row r="118" spans="1:9" x14ac:dyDescent="0.15">
      <c r="A118" s="22"/>
      <c r="B118" s="22"/>
      <c r="C118" s="22"/>
      <c r="D118" s="22"/>
      <c r="E118" s="22"/>
      <c r="F118" s="22"/>
      <c r="G118" s="22"/>
      <c r="H118" s="22"/>
      <c r="I118" s="22"/>
    </row>
    <row r="119" spans="1:9" x14ac:dyDescent="0.15">
      <c r="A119" s="22"/>
      <c r="B119" s="22"/>
      <c r="C119" s="22"/>
      <c r="D119" s="22"/>
      <c r="E119" s="22"/>
      <c r="F119" s="22"/>
      <c r="G119" s="22"/>
      <c r="H119" s="22"/>
      <c r="I119" s="22"/>
    </row>
    <row r="120" spans="1:9" x14ac:dyDescent="0.15">
      <c r="A120" s="22"/>
      <c r="B120" s="22"/>
      <c r="C120" s="22"/>
      <c r="D120" s="22"/>
      <c r="E120" s="22"/>
      <c r="F120" s="22"/>
      <c r="G120" s="22"/>
      <c r="H120" s="22"/>
      <c r="I120" s="22"/>
    </row>
    <row r="121" spans="1:9" x14ac:dyDescent="0.15">
      <c r="A121" s="22"/>
      <c r="B121" s="22"/>
      <c r="C121" s="22"/>
      <c r="D121" s="22"/>
      <c r="E121" s="22"/>
      <c r="F121" s="22"/>
      <c r="G121" s="22"/>
      <c r="H121" s="22"/>
      <c r="I121" s="22"/>
    </row>
    <row r="122" spans="1:9" x14ac:dyDescent="0.15">
      <c r="A122" s="22"/>
      <c r="B122" s="22"/>
      <c r="C122" s="22"/>
      <c r="D122" s="22"/>
      <c r="E122" s="22"/>
      <c r="F122" s="22"/>
      <c r="G122" s="22"/>
      <c r="H122" s="22"/>
      <c r="I122" s="22"/>
    </row>
    <row r="123" spans="1:9" x14ac:dyDescent="0.15">
      <c r="A123" s="22"/>
      <c r="B123" s="22"/>
      <c r="C123" s="22"/>
      <c r="D123" s="22"/>
      <c r="E123" s="22"/>
      <c r="F123" s="22"/>
      <c r="G123" s="22"/>
      <c r="H123" s="22"/>
      <c r="I123" s="22"/>
    </row>
    <row r="124" spans="1:9" x14ac:dyDescent="0.15">
      <c r="A124" s="22"/>
      <c r="B124" s="22"/>
      <c r="C124" s="22"/>
      <c r="D124" s="22"/>
      <c r="E124" s="22"/>
      <c r="F124" s="22"/>
      <c r="G124" s="22"/>
      <c r="H124" s="22"/>
      <c r="I124" s="22"/>
    </row>
    <row r="125" spans="1:9" x14ac:dyDescent="0.15">
      <c r="A125" s="22"/>
      <c r="B125" s="22"/>
      <c r="C125" s="22"/>
      <c r="D125" s="22"/>
      <c r="E125" s="22"/>
      <c r="F125" s="22"/>
      <c r="G125" s="22"/>
      <c r="H125" s="22"/>
      <c r="I125" s="22"/>
    </row>
    <row r="126" spans="1:9" x14ac:dyDescent="0.15">
      <c r="A126" s="22"/>
      <c r="B126" s="22"/>
      <c r="C126" s="22"/>
      <c r="D126" s="22"/>
      <c r="E126" s="22"/>
      <c r="F126" s="22"/>
      <c r="G126" s="22"/>
      <c r="H126" s="22"/>
      <c r="I126" s="22"/>
    </row>
    <row r="127" spans="1:9" x14ac:dyDescent="0.15">
      <c r="A127" s="22"/>
      <c r="B127" s="22"/>
      <c r="C127" s="22"/>
      <c r="D127" s="22"/>
      <c r="E127" s="22"/>
      <c r="F127" s="22"/>
      <c r="G127" s="22"/>
      <c r="H127" s="22"/>
      <c r="I127" s="22"/>
    </row>
    <row r="128" spans="1:9" x14ac:dyDescent="0.15">
      <c r="A128" s="22"/>
      <c r="B128" s="22"/>
      <c r="C128" s="22"/>
      <c r="D128" s="22"/>
      <c r="E128" s="22"/>
      <c r="F128" s="22"/>
      <c r="G128" s="22"/>
      <c r="H128" s="22"/>
      <c r="I128" s="22"/>
    </row>
    <row r="129" spans="1:9" x14ac:dyDescent="0.15">
      <c r="A129" s="22"/>
      <c r="B129" s="22"/>
      <c r="C129" s="22"/>
      <c r="D129" s="22"/>
      <c r="E129" s="22"/>
      <c r="F129" s="22"/>
      <c r="G129" s="22"/>
      <c r="H129" s="22"/>
      <c r="I129" s="22"/>
    </row>
    <row r="130" spans="1:9" x14ac:dyDescent="0.15">
      <c r="A130" s="22"/>
      <c r="B130" s="22"/>
      <c r="C130" s="22"/>
      <c r="D130" s="22"/>
      <c r="E130" s="22"/>
      <c r="F130" s="22"/>
      <c r="G130" s="22"/>
      <c r="H130" s="22"/>
      <c r="I130" s="22"/>
    </row>
    <row r="131" spans="1:9" x14ac:dyDescent="0.15">
      <c r="A131" s="22"/>
      <c r="B131" s="22"/>
      <c r="C131" s="22"/>
      <c r="D131" s="22"/>
      <c r="E131" s="22"/>
      <c r="F131" s="22"/>
      <c r="G131" s="22"/>
      <c r="H131" s="22"/>
      <c r="I131" s="22"/>
    </row>
    <row r="132" spans="1:9" x14ac:dyDescent="0.15">
      <c r="A132" s="22"/>
      <c r="B132" s="22"/>
      <c r="C132" s="22"/>
      <c r="D132" s="22"/>
      <c r="E132" s="22"/>
      <c r="F132" s="22"/>
      <c r="G132" s="22"/>
      <c r="H132" s="22"/>
      <c r="I132" s="22"/>
    </row>
    <row r="133" spans="1:9" x14ac:dyDescent="0.15">
      <c r="A133" s="22"/>
      <c r="B133" s="22"/>
      <c r="C133" s="22"/>
      <c r="D133" s="22"/>
      <c r="E133" s="22"/>
      <c r="F133" s="22"/>
      <c r="G133" s="22"/>
      <c r="H133" s="22"/>
      <c r="I133" s="22"/>
    </row>
    <row r="134" spans="1:9" x14ac:dyDescent="0.15">
      <c r="A134" s="22"/>
      <c r="B134" s="22"/>
      <c r="C134" s="22"/>
      <c r="D134" s="22"/>
      <c r="E134" s="22"/>
      <c r="F134" s="22"/>
      <c r="G134" s="22"/>
      <c r="H134" s="22"/>
      <c r="I134" s="22"/>
    </row>
    <row r="135" spans="1:9" x14ac:dyDescent="0.15">
      <c r="A135" s="22"/>
      <c r="B135" s="22"/>
      <c r="C135" s="22"/>
      <c r="D135" s="22"/>
      <c r="E135" s="22"/>
      <c r="F135" s="22"/>
      <c r="G135" s="22"/>
      <c r="H135" s="22"/>
      <c r="I135" s="22"/>
    </row>
    <row r="136" spans="1:9" x14ac:dyDescent="0.15">
      <c r="A136" s="22"/>
      <c r="B136" s="22"/>
      <c r="C136" s="22"/>
      <c r="D136" s="22"/>
      <c r="E136" s="22"/>
      <c r="F136" s="22"/>
      <c r="G136" s="22"/>
      <c r="H136" s="22"/>
      <c r="I136" s="22"/>
    </row>
    <row r="137" spans="1:9" x14ac:dyDescent="0.15">
      <c r="A137" s="22"/>
      <c r="B137" s="22"/>
      <c r="C137" s="22"/>
      <c r="D137" s="22"/>
      <c r="E137" s="22"/>
      <c r="F137" s="22"/>
      <c r="G137" s="22"/>
      <c r="H137" s="22"/>
      <c r="I137" s="22"/>
    </row>
    <row r="138" spans="1:9" x14ac:dyDescent="0.15">
      <c r="A138" s="22"/>
      <c r="B138" s="22"/>
      <c r="C138" s="22"/>
      <c r="D138" s="22"/>
      <c r="E138" s="22"/>
      <c r="F138" s="22"/>
      <c r="G138" s="22"/>
      <c r="H138" s="22"/>
      <c r="I138" s="22"/>
    </row>
    <row r="139" spans="1:9" ht="12" x14ac:dyDescent="0.2">
      <c r="A139" s="55" t="s">
        <v>28</v>
      </c>
      <c r="B139" s="56"/>
      <c r="C139" s="56"/>
      <c r="D139" s="56"/>
      <c r="F139" s="22"/>
      <c r="G139" s="22"/>
      <c r="H139" s="22"/>
      <c r="I139" s="22"/>
    </row>
    <row r="140" spans="1:9" x14ac:dyDescent="0.15">
      <c r="A140" s="3"/>
      <c r="F140" s="22"/>
      <c r="G140" s="22"/>
      <c r="H140" s="22"/>
      <c r="I140" s="22"/>
    </row>
    <row r="141" spans="1:9" ht="60" x14ac:dyDescent="0.15">
      <c r="A141" s="3"/>
      <c r="B141" s="57" t="s">
        <v>27</v>
      </c>
      <c r="C141" s="58" t="s">
        <v>365</v>
      </c>
      <c r="F141" s="22"/>
      <c r="G141" s="22"/>
      <c r="H141" s="22"/>
      <c r="I141" s="22"/>
    </row>
    <row r="142" spans="1:9" ht="12" x14ac:dyDescent="0.2">
      <c r="A142" s="3"/>
      <c r="B142" s="59" t="s">
        <v>26</v>
      </c>
      <c r="C142" s="49">
        <f>+C143+C144+C145+C146+C148+C147</f>
        <v>908214.15000000014</v>
      </c>
      <c r="D142" s="5"/>
      <c r="E142" s="24"/>
      <c r="F142" s="22"/>
      <c r="G142" s="22"/>
      <c r="H142" s="22"/>
      <c r="I142" s="22"/>
    </row>
    <row r="143" spans="1:9" ht="12" x14ac:dyDescent="0.2">
      <c r="A143" s="3"/>
      <c r="B143" s="60" t="s">
        <v>25</v>
      </c>
      <c r="C143" s="48">
        <f>157435.28+1500</f>
        <v>158935.28</v>
      </c>
      <c r="E143" s="5"/>
      <c r="F143" s="22"/>
      <c r="G143" s="22"/>
      <c r="H143" s="22"/>
      <c r="I143" s="22"/>
    </row>
    <row r="144" spans="1:9" ht="12" x14ac:dyDescent="0.2">
      <c r="A144" s="3"/>
      <c r="B144" s="60" t="s">
        <v>24</v>
      </c>
      <c r="C144" s="48">
        <v>58728.810000000005</v>
      </c>
      <c r="E144" s="61"/>
      <c r="F144" s="22"/>
      <c r="G144" s="22"/>
      <c r="H144" s="22"/>
      <c r="I144" s="22"/>
    </row>
    <row r="145" spans="1:9" ht="12" x14ac:dyDescent="0.2">
      <c r="A145" s="3"/>
      <c r="B145" s="60" t="s">
        <v>23</v>
      </c>
      <c r="C145" s="48">
        <f>161917.24-48.71</f>
        <v>161868.53</v>
      </c>
      <c r="E145" s="61"/>
      <c r="F145" s="22"/>
      <c r="G145" s="23"/>
      <c r="H145" s="22"/>
      <c r="I145" s="22"/>
    </row>
    <row r="146" spans="1:9" ht="12" x14ac:dyDescent="0.2">
      <c r="A146" s="3"/>
      <c r="B146" s="60" t="s">
        <v>22</v>
      </c>
      <c r="C146" s="48">
        <f>100810.41+1813.41-19.48</f>
        <v>102604.34000000001</v>
      </c>
      <c r="E146" s="61"/>
      <c r="F146" s="22"/>
      <c r="G146" s="22"/>
      <c r="H146" s="22"/>
      <c r="I146" s="22"/>
    </row>
    <row r="147" spans="1:9" ht="12" x14ac:dyDescent="0.2">
      <c r="A147" s="3"/>
      <c r="B147" s="60" t="s">
        <v>21</v>
      </c>
      <c r="C147" s="48"/>
      <c r="E147" s="62"/>
      <c r="F147" s="22"/>
      <c r="G147" s="22"/>
      <c r="H147" s="22"/>
      <c r="I147" s="22"/>
    </row>
    <row r="148" spans="1:9" ht="12" x14ac:dyDescent="0.2">
      <c r="A148" s="3"/>
      <c r="B148" s="60" t="s">
        <v>20</v>
      </c>
      <c r="C148" s="48">
        <f>331393.37+47341.91+47341.91</f>
        <v>426077.19000000006</v>
      </c>
      <c r="E148" s="5"/>
      <c r="F148" s="22"/>
      <c r="G148" s="22"/>
      <c r="H148" s="22"/>
      <c r="I148" s="22"/>
    </row>
    <row r="149" spans="1:9" ht="12" x14ac:dyDescent="0.2">
      <c r="A149" s="3"/>
      <c r="B149" s="59" t="s">
        <v>19</v>
      </c>
      <c r="C149" s="49">
        <f>23502-270</f>
        <v>23232</v>
      </c>
      <c r="E149" s="24"/>
      <c r="F149" s="22"/>
      <c r="G149" s="22"/>
      <c r="H149" s="22"/>
      <c r="I149" s="22"/>
    </row>
    <row r="150" spans="1:9" ht="12" x14ac:dyDescent="0.2">
      <c r="B150" s="59" t="s">
        <v>18</v>
      </c>
      <c r="C150" s="49">
        <f>37177.6+19.8+2071.14+4141.57+3465</f>
        <v>46875.11</v>
      </c>
      <c r="E150" s="24"/>
      <c r="F150" s="22"/>
      <c r="G150" s="22"/>
      <c r="H150" s="22"/>
      <c r="I150" s="22"/>
    </row>
    <row r="151" spans="1:9" ht="12" x14ac:dyDescent="0.2">
      <c r="B151" s="59" t="s">
        <v>17</v>
      </c>
      <c r="C151" s="49">
        <f>17539.63+422.75+2105.8</f>
        <v>20068.18</v>
      </c>
      <c r="E151" s="24"/>
      <c r="F151" s="22"/>
      <c r="G151" s="22"/>
      <c r="H151" s="22"/>
      <c r="I151" s="22"/>
    </row>
    <row r="152" spans="1:9" ht="12" x14ac:dyDescent="0.2">
      <c r="B152" s="59" t="s">
        <v>16</v>
      </c>
      <c r="C152" s="49">
        <f>4648.94+692.1+1070</f>
        <v>6411.04</v>
      </c>
      <c r="E152" s="24"/>
      <c r="F152" s="22"/>
      <c r="G152" s="22"/>
      <c r="H152" s="22"/>
      <c r="I152" s="22"/>
    </row>
    <row r="153" spans="1:9" ht="12" x14ac:dyDescent="0.2">
      <c r="B153" s="59" t="s">
        <v>15</v>
      </c>
      <c r="C153" s="49">
        <v>0</v>
      </c>
      <c r="E153" s="24"/>
      <c r="F153" s="22"/>
      <c r="G153" s="22"/>
      <c r="H153" s="22"/>
      <c r="I153" s="22"/>
    </row>
    <row r="154" spans="1:9" ht="12" x14ac:dyDescent="0.2">
      <c r="B154" s="59" t="s">
        <v>14</v>
      </c>
      <c r="C154" s="49">
        <v>196.04</v>
      </c>
      <c r="E154" s="24"/>
      <c r="F154" s="22"/>
      <c r="G154" s="22"/>
      <c r="H154" s="22"/>
      <c r="I154" s="22"/>
    </row>
    <row r="155" spans="1:9" ht="12" x14ac:dyDescent="0.2">
      <c r="B155" s="59" t="s">
        <v>13</v>
      </c>
      <c r="C155" s="49">
        <v>270.10000000000002</v>
      </c>
      <c r="E155" s="24"/>
      <c r="F155" s="22"/>
      <c r="G155" s="22"/>
      <c r="H155" s="22"/>
      <c r="I155" s="22"/>
    </row>
    <row r="156" spans="1:9" ht="12" x14ac:dyDescent="0.2">
      <c r="B156" s="59" t="s">
        <v>12</v>
      </c>
      <c r="C156" s="49">
        <v>24457.88</v>
      </c>
      <c r="E156" s="24"/>
      <c r="G156" s="23"/>
      <c r="H156" s="22"/>
      <c r="I156" s="22"/>
    </row>
    <row r="157" spans="1:9" ht="12" x14ac:dyDescent="0.2">
      <c r="B157" s="60" t="s">
        <v>11</v>
      </c>
      <c r="C157" s="48">
        <v>0</v>
      </c>
      <c r="E157" s="5"/>
      <c r="F157" s="22"/>
      <c r="G157" s="22"/>
      <c r="H157" s="22"/>
      <c r="I157" s="22"/>
    </row>
    <row r="158" spans="1:9" ht="12" x14ac:dyDescent="0.2">
      <c r="B158" s="59" t="s">
        <v>10</v>
      </c>
      <c r="C158" s="49">
        <v>0</v>
      </c>
      <c r="E158" s="24"/>
      <c r="F158" s="22"/>
      <c r="G158" s="22"/>
      <c r="H158" s="22"/>
      <c r="I158" s="22"/>
    </row>
    <row r="159" spans="1:9" ht="26.25" customHeight="1" x14ac:dyDescent="0.15">
      <c r="B159" s="63" t="s">
        <v>9</v>
      </c>
      <c r="C159" s="49">
        <v>88162.09</v>
      </c>
      <c r="E159" s="24"/>
      <c r="F159" s="22"/>
      <c r="G159" s="23"/>
      <c r="H159" s="22"/>
      <c r="I159" s="22"/>
    </row>
    <row r="160" spans="1:9" ht="12" x14ac:dyDescent="0.2">
      <c r="B160" s="59" t="s">
        <v>8</v>
      </c>
      <c r="C160" s="49">
        <f>30410.63+4375.17+4294.6+3465+5699.1</f>
        <v>48244.5</v>
      </c>
      <c r="E160" s="24"/>
      <c r="F160" s="22"/>
      <c r="G160" s="22"/>
      <c r="H160" s="22"/>
      <c r="I160" s="22"/>
    </row>
    <row r="161" spans="1:10" ht="12" x14ac:dyDescent="0.2">
      <c r="B161" s="59" t="s">
        <v>7</v>
      </c>
      <c r="C161" s="49">
        <v>26163.31</v>
      </c>
      <c r="E161" s="24"/>
      <c r="F161" s="22"/>
      <c r="G161" s="22"/>
      <c r="H161" s="23"/>
      <c r="I161" s="22"/>
    </row>
    <row r="162" spans="1:10" ht="12" x14ac:dyDescent="0.2">
      <c r="B162" s="59" t="s">
        <v>4</v>
      </c>
      <c r="C162" s="49">
        <v>0</v>
      </c>
      <c r="E162" s="24"/>
      <c r="F162" s="22"/>
      <c r="G162" s="23"/>
      <c r="H162" s="22"/>
      <c r="I162" s="22"/>
    </row>
    <row r="163" spans="1:10" ht="12" x14ac:dyDescent="0.2">
      <c r="B163" s="59" t="s">
        <v>6</v>
      </c>
      <c r="C163" s="49">
        <v>0</v>
      </c>
      <c r="E163" s="24"/>
      <c r="F163" s="23"/>
      <c r="G163" s="22"/>
      <c r="H163" s="22"/>
      <c r="I163" s="22"/>
    </row>
    <row r="164" spans="1:10" ht="12" x14ac:dyDescent="0.2">
      <c r="B164" s="64" t="s">
        <v>5</v>
      </c>
      <c r="C164" s="49">
        <f>+C142+C149+C150+C151+C152+C153+C154+C155+C156+C158+C159+C160+C161+C162+C163</f>
        <v>1192294.4000000004</v>
      </c>
      <c r="E164" s="24"/>
      <c r="F164" s="22"/>
      <c r="G164" s="23"/>
      <c r="H164" s="22"/>
      <c r="I164" s="22"/>
    </row>
    <row r="165" spans="1:10" x14ac:dyDescent="0.15">
      <c r="F165" s="22"/>
      <c r="G165" s="23"/>
      <c r="H165" s="22"/>
      <c r="I165" s="22"/>
    </row>
    <row r="166" spans="1:10" x14ac:dyDescent="0.15">
      <c r="A166" s="3"/>
      <c r="B166" s="5"/>
      <c r="C166" s="65"/>
      <c r="E166" s="5"/>
      <c r="F166" s="22"/>
      <c r="G166" s="22"/>
      <c r="H166" s="22"/>
      <c r="I166" s="22"/>
    </row>
    <row r="167" spans="1:10" x14ac:dyDescent="0.15">
      <c r="A167" s="3"/>
      <c r="B167" s="5"/>
      <c r="C167" s="5"/>
      <c r="D167" s="5"/>
      <c r="E167" s="5"/>
      <c r="F167" s="22"/>
      <c r="G167" s="22"/>
      <c r="H167" s="22"/>
      <c r="I167" s="22"/>
    </row>
    <row r="168" spans="1:10" x14ac:dyDescent="0.15">
      <c r="A168" s="22"/>
      <c r="B168" s="23"/>
      <c r="C168" s="23"/>
      <c r="D168" s="23"/>
      <c r="E168" s="23"/>
      <c r="F168" s="22"/>
      <c r="G168" s="22"/>
      <c r="H168" s="22"/>
      <c r="I168" s="22"/>
    </row>
    <row r="169" spans="1:10" x14ac:dyDescent="0.15">
      <c r="A169" s="22"/>
      <c r="B169" s="22"/>
      <c r="C169" s="23"/>
      <c r="D169" s="22"/>
      <c r="E169" s="22"/>
      <c r="F169" s="22"/>
      <c r="G169" s="22"/>
      <c r="H169" s="22"/>
      <c r="I169" s="22"/>
    </row>
    <row r="170" spans="1:10" x14ac:dyDescent="0.15">
      <c r="A170" s="22"/>
      <c r="B170" s="22"/>
      <c r="C170" s="23"/>
      <c r="D170" s="22"/>
      <c r="E170" s="22"/>
      <c r="F170" s="22"/>
      <c r="G170" s="23"/>
      <c r="H170" s="22"/>
      <c r="I170" s="22"/>
    </row>
    <row r="171" spans="1:10" x14ac:dyDescent="0.15">
      <c r="A171" s="22"/>
      <c r="B171" s="22"/>
      <c r="C171" s="22"/>
      <c r="D171" s="22"/>
      <c r="E171" s="22"/>
      <c r="F171" s="22"/>
      <c r="G171" s="22"/>
      <c r="H171" s="22"/>
      <c r="I171" s="22"/>
    </row>
    <row r="172" spans="1:10" x14ac:dyDescent="0.15">
      <c r="A172" s="22"/>
      <c r="B172" s="22"/>
      <c r="C172" s="23"/>
      <c r="D172" s="22"/>
      <c r="E172" s="22"/>
      <c r="F172" s="22"/>
      <c r="G172" s="22"/>
      <c r="H172" s="22"/>
      <c r="I172" s="22"/>
    </row>
    <row r="173" spans="1:10" x14ac:dyDescent="0.15">
      <c r="A173" s="22"/>
      <c r="B173" s="22"/>
      <c r="C173" s="22"/>
      <c r="D173" s="22"/>
      <c r="E173" s="22"/>
      <c r="F173" s="22"/>
      <c r="G173" s="22"/>
      <c r="H173" s="22"/>
      <c r="I173" s="22"/>
      <c r="J173" s="5"/>
    </row>
    <row r="174" spans="1:10" x14ac:dyDescent="0.15">
      <c r="A174" s="22"/>
      <c r="B174" s="22"/>
      <c r="C174" s="23"/>
      <c r="D174" s="22"/>
      <c r="E174" s="22"/>
      <c r="F174" s="23"/>
      <c r="G174" s="22"/>
      <c r="H174" s="22"/>
      <c r="I174" s="22"/>
    </row>
    <row r="176" spans="1:10" x14ac:dyDescent="0.15">
      <c r="J176" s="5"/>
    </row>
    <row r="179" spans="10:10" x14ac:dyDescent="0.15">
      <c r="J179" s="5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17" sqref="J17"/>
    </sheetView>
  </sheetViews>
  <sheetFormatPr defaultRowHeight="15" x14ac:dyDescent="0.25"/>
  <cols>
    <col min="3" max="3" width="29.5703125" customWidth="1"/>
    <col min="4" max="4" width="16.5703125" customWidth="1"/>
    <col min="5" max="5" width="17.28515625" customWidth="1"/>
    <col min="6" max="6" width="19.140625" customWidth="1"/>
    <col min="7" max="7" width="21" customWidth="1"/>
    <col min="10" max="10" width="32.7109375" customWidth="1"/>
  </cols>
  <sheetData>
    <row r="1" spans="1:10" ht="15.75" thickBot="1" x14ac:dyDescent="0.3">
      <c r="A1" s="7"/>
      <c r="B1" s="7"/>
      <c r="C1" s="7"/>
      <c r="D1" s="7"/>
      <c r="E1" s="7"/>
      <c r="F1" s="7"/>
      <c r="G1" s="7"/>
      <c r="H1" s="7"/>
    </row>
    <row r="2" spans="1:10" ht="16.5" thickBot="1" x14ac:dyDescent="0.3">
      <c r="A2" s="139" t="s">
        <v>0</v>
      </c>
      <c r="B2" s="140"/>
      <c r="C2" s="140"/>
      <c r="D2" s="140"/>
      <c r="E2" s="141"/>
      <c r="F2" s="142" t="s">
        <v>205</v>
      </c>
      <c r="G2" s="143"/>
      <c r="H2" s="8"/>
    </row>
    <row r="3" spans="1:10" ht="45.75" customHeight="1" x14ac:dyDescent="0.25">
      <c r="A3" s="9" t="s">
        <v>203</v>
      </c>
      <c r="B3" s="144" t="s">
        <v>206</v>
      </c>
      <c r="C3" s="145"/>
      <c r="D3" s="146" t="s">
        <v>368</v>
      </c>
      <c r="E3" s="147"/>
      <c r="F3" s="146" t="s">
        <v>369</v>
      </c>
      <c r="G3" s="147"/>
      <c r="H3" s="8"/>
    </row>
    <row r="4" spans="1:10" x14ac:dyDescent="0.25">
      <c r="A4" s="10" t="s">
        <v>200</v>
      </c>
      <c r="B4" s="133" t="s">
        <v>207</v>
      </c>
      <c r="C4" s="134"/>
      <c r="D4" s="135">
        <f>SUM(D5:D7)</f>
        <v>2687895.78</v>
      </c>
      <c r="E4" s="136"/>
      <c r="F4" s="137">
        <f>+F5+F6+F7</f>
        <v>7361004.2699999996</v>
      </c>
      <c r="G4" s="138"/>
      <c r="H4" s="11"/>
      <c r="J4" s="16"/>
    </row>
    <row r="5" spans="1:10" ht="24" customHeight="1" x14ac:dyDescent="0.25">
      <c r="A5" s="12"/>
      <c r="B5" s="148" t="s">
        <v>208</v>
      </c>
      <c r="C5" s="149"/>
      <c r="D5" s="150">
        <v>2544893</v>
      </c>
      <c r="E5" s="151"/>
      <c r="F5" s="152">
        <v>6790794.2999999998</v>
      </c>
      <c r="G5" s="153"/>
      <c r="H5" s="11"/>
      <c r="J5" s="16"/>
    </row>
    <row r="6" spans="1:10" x14ac:dyDescent="0.25">
      <c r="A6" s="12"/>
      <c r="B6" s="154" t="s">
        <v>209</v>
      </c>
      <c r="C6" s="155"/>
      <c r="D6" s="156">
        <v>33083</v>
      </c>
      <c r="E6" s="157"/>
      <c r="F6" s="152">
        <v>32106.06</v>
      </c>
      <c r="G6" s="153"/>
      <c r="H6" s="11"/>
      <c r="J6" s="16"/>
    </row>
    <row r="7" spans="1:10" x14ac:dyDescent="0.25">
      <c r="A7" s="12"/>
      <c r="B7" s="154" t="s">
        <v>210</v>
      </c>
      <c r="C7" s="155"/>
      <c r="D7" s="156">
        <v>109919.78</v>
      </c>
      <c r="E7" s="157"/>
      <c r="F7" s="152">
        <v>538103.91</v>
      </c>
      <c r="G7" s="153"/>
      <c r="H7" s="11"/>
      <c r="J7" s="16"/>
    </row>
    <row r="8" spans="1:10" x14ac:dyDescent="0.25">
      <c r="A8" s="10" t="s">
        <v>78</v>
      </c>
      <c r="B8" s="133" t="s">
        <v>211</v>
      </c>
      <c r="C8" s="134"/>
      <c r="D8" s="156"/>
      <c r="E8" s="157"/>
      <c r="F8" s="152"/>
      <c r="G8" s="153"/>
      <c r="H8" s="11"/>
      <c r="J8" s="16"/>
    </row>
    <row r="9" spans="1:10" ht="25.5" customHeight="1" x14ac:dyDescent="0.25">
      <c r="A9" s="10" t="s">
        <v>62</v>
      </c>
      <c r="B9" s="158" t="s">
        <v>212</v>
      </c>
      <c r="C9" s="159"/>
      <c r="D9" s="135">
        <v>152157.42000000001</v>
      </c>
      <c r="E9" s="136"/>
      <c r="F9" s="137"/>
      <c r="G9" s="138"/>
      <c r="H9" s="11"/>
      <c r="J9" s="16"/>
    </row>
    <row r="10" spans="1:10" x14ac:dyDescent="0.25">
      <c r="A10" s="10" t="s">
        <v>54</v>
      </c>
      <c r="B10" s="133" t="s">
        <v>213</v>
      </c>
      <c r="C10" s="134"/>
      <c r="D10" s="160">
        <v>17934.43</v>
      </c>
      <c r="E10" s="161"/>
      <c r="F10" s="137">
        <v>302103.96000000002</v>
      </c>
      <c r="G10" s="138"/>
      <c r="H10" s="11"/>
      <c r="J10" s="16"/>
    </row>
    <row r="11" spans="1:10" x14ac:dyDescent="0.25">
      <c r="A11" s="10" t="s">
        <v>38</v>
      </c>
      <c r="B11" s="133" t="s">
        <v>214</v>
      </c>
      <c r="C11" s="134"/>
      <c r="D11" s="160">
        <f>SUM(D12:D13)</f>
        <v>0</v>
      </c>
      <c r="E11" s="161"/>
      <c r="F11" s="137">
        <v>0</v>
      </c>
      <c r="G11" s="138"/>
      <c r="H11" s="11"/>
      <c r="J11" s="16"/>
    </row>
    <row r="12" spans="1:10" x14ac:dyDescent="0.25">
      <c r="A12" s="10" t="s">
        <v>215</v>
      </c>
      <c r="B12" s="133" t="s">
        <v>216</v>
      </c>
      <c r="C12" s="134"/>
      <c r="D12" s="156"/>
      <c r="E12" s="157"/>
      <c r="F12" s="152"/>
      <c r="G12" s="153"/>
      <c r="H12" s="11"/>
      <c r="J12" s="16"/>
    </row>
    <row r="13" spans="1:10" x14ac:dyDescent="0.25">
      <c r="A13" s="10" t="s">
        <v>217</v>
      </c>
      <c r="B13" s="133" t="s">
        <v>218</v>
      </c>
      <c r="C13" s="134"/>
      <c r="D13" s="156"/>
      <c r="E13" s="157"/>
      <c r="F13" s="152"/>
      <c r="G13" s="153"/>
      <c r="H13" s="11"/>
      <c r="J13" s="16"/>
    </row>
    <row r="14" spans="1:10" x14ac:dyDescent="0.25">
      <c r="A14" s="10" t="s">
        <v>219</v>
      </c>
      <c r="B14" s="133" t="s">
        <v>220</v>
      </c>
      <c r="C14" s="134"/>
      <c r="D14" s="135">
        <v>388780.91</v>
      </c>
      <c r="E14" s="136"/>
      <c r="F14" s="137">
        <v>0</v>
      </c>
      <c r="G14" s="138"/>
      <c r="H14" s="11"/>
      <c r="J14" s="16"/>
    </row>
    <row r="15" spans="1:10" ht="24.75" customHeight="1" x14ac:dyDescent="0.25">
      <c r="A15" s="10" t="s">
        <v>221</v>
      </c>
      <c r="B15" s="158" t="s">
        <v>222</v>
      </c>
      <c r="C15" s="159"/>
      <c r="D15" s="160">
        <v>0</v>
      </c>
      <c r="E15" s="161"/>
      <c r="F15" s="137"/>
      <c r="G15" s="138"/>
      <c r="H15" s="11"/>
      <c r="J15" s="16"/>
    </row>
    <row r="16" spans="1:10" ht="15.75" thickBot="1" x14ac:dyDescent="0.3">
      <c r="A16" s="74" t="s">
        <v>223</v>
      </c>
      <c r="B16" s="162" t="s">
        <v>224</v>
      </c>
      <c r="C16" s="163"/>
      <c r="D16" s="164">
        <v>17734.54</v>
      </c>
      <c r="E16" s="165"/>
      <c r="F16" s="166"/>
      <c r="G16" s="167"/>
      <c r="H16" s="11"/>
      <c r="J16" s="16"/>
    </row>
    <row r="17" spans="1:10" ht="15.75" thickBot="1" x14ac:dyDescent="0.3">
      <c r="A17" s="170" t="s">
        <v>225</v>
      </c>
      <c r="B17" s="171"/>
      <c r="C17" s="172"/>
      <c r="D17" s="173">
        <f>D4+D8+D9+D10+D11+D14+D15+D16</f>
        <v>3264503.08</v>
      </c>
      <c r="E17" s="174"/>
      <c r="F17" s="173">
        <f>F4+F8+F9+F10+F11+F14+F15+F16</f>
        <v>7663108.2299999995</v>
      </c>
      <c r="G17" s="174"/>
      <c r="H17" s="8"/>
      <c r="J17" s="16"/>
    </row>
    <row r="18" spans="1:10" ht="15.75" thickBot="1" x14ac:dyDescent="0.3">
      <c r="A18" s="8"/>
      <c r="B18" s="8"/>
      <c r="C18" s="8"/>
      <c r="D18" s="8"/>
      <c r="E18" s="8"/>
      <c r="F18" s="8"/>
      <c r="G18" s="8"/>
      <c r="H18" s="8"/>
    </row>
    <row r="19" spans="1:10" x14ac:dyDescent="0.25">
      <c r="A19" s="175" t="s">
        <v>226</v>
      </c>
      <c r="B19" s="176"/>
      <c r="C19" s="176"/>
      <c r="D19" s="179" t="s">
        <v>227</v>
      </c>
      <c r="E19" s="179" t="s">
        <v>370</v>
      </c>
      <c r="F19" s="179" t="s">
        <v>371</v>
      </c>
      <c r="G19" s="181" t="s">
        <v>372</v>
      </c>
      <c r="H19" s="8"/>
    </row>
    <row r="20" spans="1:10" ht="52.5" customHeight="1" x14ac:dyDescent="0.25">
      <c r="A20" s="177"/>
      <c r="B20" s="178"/>
      <c r="C20" s="178"/>
      <c r="D20" s="180"/>
      <c r="E20" s="180"/>
      <c r="F20" s="180"/>
      <c r="G20" s="182"/>
      <c r="H20" s="8"/>
    </row>
    <row r="21" spans="1:10" x14ac:dyDescent="0.25">
      <c r="A21" s="177" t="s">
        <v>228</v>
      </c>
      <c r="B21" s="178"/>
      <c r="C21" s="178"/>
      <c r="D21" s="75">
        <v>6980756.5899999999</v>
      </c>
      <c r="E21" s="76">
        <f>1535766.45+98568.3+6143.07+98568.3+6143.07+98568.3+6143.07+98568.3+6143.07+98568.3+6143.07</f>
        <v>2059323.3000000005</v>
      </c>
      <c r="F21" s="76">
        <f>1640477.82+98568.3+6143.07+69807.58+69807.58+98568.3+6143.07+69807.58</f>
        <v>2059323.3000000005</v>
      </c>
      <c r="G21" s="78">
        <f>E21-F21</f>
        <v>0</v>
      </c>
      <c r="H21" s="8"/>
    </row>
    <row r="22" spans="1:10" x14ac:dyDescent="0.25">
      <c r="A22" s="186" t="s">
        <v>229</v>
      </c>
      <c r="B22" s="180"/>
      <c r="C22" s="180"/>
      <c r="D22" s="187">
        <v>2487624.42</v>
      </c>
      <c r="E22" s="188">
        <f>547277.35+37314.36+43457.43-6143.07+37314.36+37314.36+37314.36</f>
        <v>733849.15</v>
      </c>
      <c r="F22" s="188">
        <f>584591.71+43457.43-6143.07+24876.24+24876.24+37314.36+24876.24</f>
        <v>733849.15</v>
      </c>
      <c r="G22" s="168">
        <f>E22-F22</f>
        <v>0</v>
      </c>
      <c r="H22" s="8"/>
    </row>
    <row r="23" spans="1:10" ht="25.5" customHeight="1" x14ac:dyDescent="0.25">
      <c r="A23" s="186"/>
      <c r="B23" s="180"/>
      <c r="C23" s="180"/>
      <c r="D23" s="187"/>
      <c r="E23" s="188"/>
      <c r="F23" s="188"/>
      <c r="G23" s="169"/>
      <c r="H23" s="8"/>
    </row>
    <row r="24" spans="1:10" ht="15.75" thickBot="1" x14ac:dyDescent="0.3">
      <c r="A24" s="183" t="s">
        <v>5</v>
      </c>
      <c r="B24" s="184"/>
      <c r="C24" s="184"/>
      <c r="D24" s="77">
        <f>SUM(D21:D23)</f>
        <v>9468381.0099999998</v>
      </c>
      <c r="E24" s="77">
        <f>SUM(E21:E23)</f>
        <v>2793172.4500000007</v>
      </c>
      <c r="F24" s="77">
        <f>SUM(F21:F23)</f>
        <v>2793172.4500000007</v>
      </c>
      <c r="G24" s="79">
        <f>SUM(G21:G23)</f>
        <v>0</v>
      </c>
      <c r="H24" s="8"/>
    </row>
    <row r="25" spans="1:10" x14ac:dyDescent="0.25">
      <c r="A25" s="8"/>
      <c r="B25" s="8"/>
      <c r="C25" s="8"/>
      <c r="D25" s="8"/>
      <c r="E25" s="8"/>
      <c r="F25" s="8"/>
      <c r="G25" s="8"/>
      <c r="H25" s="8"/>
      <c r="J25" s="21"/>
    </row>
    <row r="26" spans="1:10" x14ac:dyDescent="0.25">
      <c r="A26" s="6"/>
      <c r="B26" s="6"/>
      <c r="C26" s="13"/>
      <c r="D26" s="19" t="s">
        <v>230</v>
      </c>
      <c r="E26" s="20"/>
      <c r="F26" s="20"/>
      <c r="G26" s="14"/>
      <c r="H26" s="14"/>
      <c r="J26" s="21"/>
    </row>
    <row r="27" spans="1:10" x14ac:dyDescent="0.25">
      <c r="A27" s="6"/>
      <c r="B27" s="6"/>
      <c r="C27" s="6"/>
      <c r="D27" s="14"/>
      <c r="E27" s="185" t="s">
        <v>231</v>
      </c>
      <c r="F27" s="185"/>
      <c r="G27" s="14"/>
      <c r="H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</row>
    <row r="29" spans="1:10" x14ac:dyDescent="0.25">
      <c r="A29" s="6"/>
      <c r="B29" s="6"/>
      <c r="C29" s="6"/>
      <c r="D29" s="6"/>
      <c r="E29" s="18"/>
      <c r="F29" s="6"/>
      <c r="G29" s="6"/>
      <c r="H29" s="6"/>
    </row>
    <row r="30" spans="1:10" x14ac:dyDescent="0.25">
      <c r="A30" s="6"/>
      <c r="B30" s="6"/>
      <c r="C30" s="6"/>
      <c r="D30" s="6"/>
      <c r="E30" s="6"/>
      <c r="F30" s="6" t="s">
        <v>258</v>
      </c>
      <c r="G30" s="17"/>
      <c r="H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17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</sheetData>
  <mergeCells count="60">
    <mergeCell ref="A24:C24"/>
    <mergeCell ref="E27:F27"/>
    <mergeCell ref="A21:C21"/>
    <mergeCell ref="A22:C23"/>
    <mergeCell ref="D22:D23"/>
    <mergeCell ref="E22:E23"/>
    <mergeCell ref="F22:F23"/>
    <mergeCell ref="G22:G23"/>
    <mergeCell ref="A17:C17"/>
    <mergeCell ref="D17:E17"/>
    <mergeCell ref="F17:G17"/>
    <mergeCell ref="A19:C20"/>
    <mergeCell ref="D19:D20"/>
    <mergeCell ref="E19:E20"/>
    <mergeCell ref="F19:F20"/>
    <mergeCell ref="G19:G2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4:C4"/>
    <mergeCell ref="D4:E4"/>
    <mergeCell ref="F4:G4"/>
    <mergeCell ref="A2:E2"/>
    <mergeCell ref="F2:G2"/>
    <mergeCell ref="B3:C3"/>
    <mergeCell ref="D3:E3"/>
    <mergeCell ref="F3:G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workbookViewId="0">
      <selection activeCell="L10" sqref="L10"/>
    </sheetView>
  </sheetViews>
  <sheetFormatPr defaultRowHeight="15" x14ac:dyDescent="0.2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 x14ac:dyDescent="0.3"/>
    <row r="2" spans="1:13" ht="15.75" thickBot="1" x14ac:dyDescent="0.3">
      <c r="A2" s="189" t="s">
        <v>0</v>
      </c>
      <c r="B2" s="190"/>
      <c r="C2" s="190"/>
      <c r="D2" s="190"/>
      <c r="E2" s="190"/>
      <c r="F2" s="190"/>
      <c r="G2" s="190"/>
      <c r="H2" s="191"/>
      <c r="I2" s="189" t="s">
        <v>232</v>
      </c>
      <c r="J2" s="191"/>
    </row>
    <row r="3" spans="1:13" ht="24.75" customHeight="1" x14ac:dyDescent="0.25">
      <c r="A3" s="192" t="s">
        <v>203</v>
      </c>
      <c r="B3" s="194" t="s">
        <v>233</v>
      </c>
      <c r="C3" s="196" t="s">
        <v>375</v>
      </c>
      <c r="D3" s="197"/>
      <c r="E3" s="197"/>
      <c r="F3" s="198"/>
      <c r="G3" s="196" t="s">
        <v>374</v>
      </c>
      <c r="H3" s="197"/>
      <c r="I3" s="197"/>
      <c r="J3" s="198"/>
    </row>
    <row r="4" spans="1:13" ht="58.5" customHeight="1" thickBot="1" x14ac:dyDescent="0.3">
      <c r="A4" s="193"/>
      <c r="B4" s="195"/>
      <c r="C4" s="80" t="s">
        <v>234</v>
      </c>
      <c r="D4" s="80" t="s">
        <v>235</v>
      </c>
      <c r="E4" s="80" t="s">
        <v>236</v>
      </c>
      <c r="F4" s="81" t="s">
        <v>237</v>
      </c>
      <c r="G4" s="82" t="s">
        <v>234</v>
      </c>
      <c r="H4" s="80" t="s">
        <v>235</v>
      </c>
      <c r="I4" s="80" t="s">
        <v>236</v>
      </c>
      <c r="J4" s="83" t="s">
        <v>237</v>
      </c>
    </row>
    <row r="5" spans="1:13" ht="15.75" thickTop="1" x14ac:dyDescent="0.25">
      <c r="A5" s="84" t="s">
        <v>200</v>
      </c>
      <c r="B5" s="85" t="s">
        <v>238</v>
      </c>
      <c r="C5" s="86">
        <f>+C6+C9</f>
        <v>6305749.9900000002</v>
      </c>
      <c r="D5" s="86">
        <f>+D6+D9</f>
        <v>6305749.9900000002</v>
      </c>
      <c r="E5" s="86">
        <f>SUM(E6)</f>
        <v>5336097.04</v>
      </c>
      <c r="F5" s="86">
        <f>+F6+F9</f>
        <v>969652.95000000019</v>
      </c>
      <c r="G5" s="87">
        <f>G6+G9</f>
        <v>800000</v>
      </c>
      <c r="H5" s="86">
        <f>H6+H9</f>
        <v>807717.73</v>
      </c>
      <c r="I5" s="86">
        <f>I6+I9</f>
        <v>334856.65999999997</v>
      </c>
      <c r="J5" s="88">
        <f>J6+J9</f>
        <v>472861.07</v>
      </c>
    </row>
    <row r="6" spans="1:13" x14ac:dyDescent="0.25">
      <c r="A6" s="89">
        <v>1</v>
      </c>
      <c r="B6" s="90" t="s">
        <v>239</v>
      </c>
      <c r="C6" s="91">
        <f>SUM(C7:C8)</f>
        <v>6305749.9900000002</v>
      </c>
      <c r="D6" s="91">
        <f>SUM(D7:D8)</f>
        <v>6305749.9900000002</v>
      </c>
      <c r="E6" s="91">
        <f>SUM(E7:E8)</f>
        <v>5336097.04</v>
      </c>
      <c r="F6" s="91">
        <f t="shared" ref="F6:J6" si="0">SUM(F7:F8)</f>
        <v>969652.95000000019</v>
      </c>
      <c r="G6" s="92">
        <f t="shared" si="0"/>
        <v>800000</v>
      </c>
      <c r="H6" s="91">
        <f t="shared" si="0"/>
        <v>807717.73</v>
      </c>
      <c r="I6" s="91">
        <f t="shared" si="0"/>
        <v>334856.65999999997</v>
      </c>
      <c r="J6" s="93">
        <f t="shared" si="0"/>
        <v>472861.07</v>
      </c>
      <c r="L6" s="15"/>
    </row>
    <row r="7" spans="1:13" x14ac:dyDescent="0.25">
      <c r="A7" s="94" t="s">
        <v>240</v>
      </c>
      <c r="B7" s="95" t="s">
        <v>241</v>
      </c>
      <c r="C7" s="96"/>
      <c r="D7" s="96"/>
      <c r="E7" s="96"/>
      <c r="F7" s="96"/>
      <c r="G7" s="97"/>
      <c r="H7" s="96"/>
      <c r="I7" s="96"/>
      <c r="J7" s="98"/>
      <c r="L7" s="15"/>
    </row>
    <row r="8" spans="1:13" x14ac:dyDescent="0.25">
      <c r="A8" s="94" t="s">
        <v>242</v>
      </c>
      <c r="B8" s="95" t="s">
        <v>243</v>
      </c>
      <c r="C8" s="96">
        <v>6305749.9900000002</v>
      </c>
      <c r="D8" s="96">
        <v>6305749.9900000002</v>
      </c>
      <c r="E8" s="96">
        <v>5336097.04</v>
      </c>
      <c r="F8" s="96">
        <f>D8-E8</f>
        <v>969652.95000000019</v>
      </c>
      <c r="G8" s="97">
        <f>750000+50000</f>
        <v>800000</v>
      </c>
      <c r="H8" s="96">
        <f>757717.73+50000</f>
        <v>807717.73</v>
      </c>
      <c r="I8" s="96">
        <v>334856.65999999997</v>
      </c>
      <c r="J8" s="98">
        <f>H8-I8</f>
        <v>472861.07</v>
      </c>
      <c r="L8" s="15"/>
    </row>
    <row r="9" spans="1:13" x14ac:dyDescent="0.25">
      <c r="A9" s="89">
        <v>2</v>
      </c>
      <c r="B9" s="90" t="s">
        <v>244</v>
      </c>
      <c r="C9" s="91"/>
      <c r="D9" s="91"/>
      <c r="E9" s="91"/>
      <c r="F9" s="91"/>
      <c r="G9" s="97"/>
      <c r="H9" s="91"/>
      <c r="I9" s="91"/>
      <c r="J9" s="99"/>
      <c r="L9" s="15"/>
      <c r="M9" s="15"/>
    </row>
    <row r="10" spans="1:13" x14ac:dyDescent="0.25">
      <c r="A10" s="100" t="s">
        <v>78</v>
      </c>
      <c r="B10" s="90" t="s">
        <v>246</v>
      </c>
      <c r="C10" s="91">
        <f>C11+C14</f>
        <v>0</v>
      </c>
      <c r="D10" s="91">
        <f>D11+D14</f>
        <v>0</v>
      </c>
      <c r="E10" s="91">
        <f>E11+E14</f>
        <v>0</v>
      </c>
      <c r="F10" s="91">
        <f>F11+F14</f>
        <v>0</v>
      </c>
      <c r="G10" s="92">
        <f>SUM(G11+G14)</f>
        <v>0</v>
      </c>
      <c r="H10" s="91">
        <f>SUM(H11+H14)</f>
        <v>0</v>
      </c>
      <c r="I10" s="91">
        <f>SUM(I11+I14)</f>
        <v>0</v>
      </c>
      <c r="J10" s="93">
        <f>SUM(J11+J14)</f>
        <v>0</v>
      </c>
      <c r="L10" s="15"/>
    </row>
    <row r="11" spans="1:13" x14ac:dyDescent="0.25">
      <c r="A11" s="89">
        <v>1</v>
      </c>
      <c r="B11" s="90" t="s">
        <v>247</v>
      </c>
      <c r="C11" s="91">
        <f t="shared" ref="C11:J11" si="1">SUM(C12:C13)</f>
        <v>0</v>
      </c>
      <c r="D11" s="91">
        <f t="shared" si="1"/>
        <v>0</v>
      </c>
      <c r="E11" s="91">
        <f t="shared" si="1"/>
        <v>0</v>
      </c>
      <c r="F11" s="91">
        <f t="shared" si="1"/>
        <v>0</v>
      </c>
      <c r="G11" s="92">
        <f t="shared" si="1"/>
        <v>0</v>
      </c>
      <c r="H11" s="91">
        <f t="shared" si="1"/>
        <v>0</v>
      </c>
      <c r="I11" s="91">
        <f t="shared" si="1"/>
        <v>0</v>
      </c>
      <c r="J11" s="93">
        <f t="shared" si="1"/>
        <v>0</v>
      </c>
      <c r="L11" s="15"/>
    </row>
    <row r="12" spans="1:13" x14ac:dyDescent="0.25">
      <c r="A12" s="94" t="s">
        <v>240</v>
      </c>
      <c r="B12" s="95" t="s">
        <v>241</v>
      </c>
      <c r="C12" s="96"/>
      <c r="D12" s="96"/>
      <c r="E12" s="96"/>
      <c r="F12" s="96"/>
      <c r="G12" s="97"/>
      <c r="H12" s="96"/>
      <c r="I12" s="96"/>
      <c r="J12" s="98"/>
      <c r="L12" s="15"/>
      <c r="M12" s="15"/>
    </row>
    <row r="13" spans="1:13" x14ac:dyDescent="0.25">
      <c r="A13" s="94" t="s">
        <v>242</v>
      </c>
      <c r="B13" s="95" t="s">
        <v>243</v>
      </c>
      <c r="C13" s="96"/>
      <c r="D13" s="96"/>
      <c r="E13" s="96"/>
      <c r="F13" s="96"/>
      <c r="G13" s="97"/>
      <c r="H13" s="96"/>
      <c r="I13" s="96"/>
      <c r="J13" s="98"/>
      <c r="K13" t="s">
        <v>259</v>
      </c>
      <c r="L13" s="15"/>
    </row>
    <row r="14" spans="1:13" ht="15.75" thickBot="1" x14ac:dyDescent="0.3">
      <c r="A14" s="89">
        <v>2</v>
      </c>
      <c r="B14" s="90" t="s">
        <v>244</v>
      </c>
      <c r="C14" s="91"/>
      <c r="D14" s="91"/>
      <c r="E14" s="91"/>
      <c r="F14" s="91"/>
      <c r="G14" s="92"/>
      <c r="H14" s="91"/>
      <c r="I14" s="91"/>
      <c r="J14" s="99"/>
      <c r="L14" s="15"/>
    </row>
    <row r="15" spans="1:13" ht="16.5" thickTop="1" thickBot="1" x14ac:dyDescent="0.3">
      <c r="A15" s="199" t="s">
        <v>248</v>
      </c>
      <c r="B15" s="200"/>
      <c r="C15" s="101">
        <f t="shared" ref="C15:J15" si="2">C5+C10</f>
        <v>6305749.9900000002</v>
      </c>
      <c r="D15" s="101">
        <f t="shared" si="2"/>
        <v>6305749.9900000002</v>
      </c>
      <c r="E15" s="101">
        <f t="shared" si="2"/>
        <v>5336097.04</v>
      </c>
      <c r="F15" s="101">
        <f t="shared" si="2"/>
        <v>969652.95000000019</v>
      </c>
      <c r="G15" s="102">
        <f t="shared" si="2"/>
        <v>800000</v>
      </c>
      <c r="H15" s="103">
        <f t="shared" si="2"/>
        <v>807717.73</v>
      </c>
      <c r="I15" s="103">
        <f t="shared" si="2"/>
        <v>334856.65999999997</v>
      </c>
      <c r="J15" s="104">
        <f t="shared" si="2"/>
        <v>472861.07</v>
      </c>
      <c r="L15" s="15"/>
    </row>
    <row r="16" spans="1:13" ht="15.75" thickTop="1" x14ac:dyDescent="0.25">
      <c r="A16" s="84" t="s">
        <v>62</v>
      </c>
      <c r="B16" s="85" t="s">
        <v>249</v>
      </c>
      <c r="C16" s="105">
        <v>600000</v>
      </c>
      <c r="D16" s="105">
        <v>600000</v>
      </c>
      <c r="E16" s="105">
        <v>92851.23</v>
      </c>
      <c r="F16" s="105">
        <v>362497.31</v>
      </c>
      <c r="G16" s="106"/>
      <c r="H16" s="105"/>
      <c r="I16" s="105"/>
      <c r="J16" s="107"/>
      <c r="L16" s="15"/>
    </row>
    <row r="17" spans="1:12" ht="15.75" thickBot="1" x14ac:dyDescent="0.3">
      <c r="A17" s="108" t="s">
        <v>54</v>
      </c>
      <c r="B17" s="109" t="s">
        <v>250</v>
      </c>
      <c r="C17" s="110"/>
      <c r="D17" s="110"/>
      <c r="E17" s="110"/>
      <c r="F17" s="110"/>
      <c r="G17" s="111"/>
      <c r="H17" s="112"/>
      <c r="I17" s="112"/>
      <c r="J17" s="113"/>
      <c r="L17" s="15"/>
    </row>
    <row r="18" spans="1:12" ht="15.75" thickBot="1" x14ac:dyDescent="0.3">
      <c r="A18" s="201" t="s">
        <v>251</v>
      </c>
      <c r="B18" s="202"/>
      <c r="C18" s="114">
        <f>C16+C17</f>
        <v>600000</v>
      </c>
      <c r="D18" s="114">
        <f>D16+D17</f>
        <v>600000</v>
      </c>
      <c r="E18" s="114">
        <f>E16+E17</f>
        <v>92851.23</v>
      </c>
      <c r="F18" s="114">
        <f>F16+F17</f>
        <v>362497.31</v>
      </c>
      <c r="G18" s="115">
        <f>SUM(G16:G17)</f>
        <v>0</v>
      </c>
      <c r="H18" s="115">
        <f>SUM(H16:H17)</f>
        <v>0</v>
      </c>
      <c r="I18" s="115">
        <f>SUM(I16:I17)</f>
        <v>0</v>
      </c>
      <c r="J18" s="116">
        <f>SUM(J16:J17)</f>
        <v>0</v>
      </c>
    </row>
    <row r="19" spans="1:12" ht="15.75" thickBot="1" x14ac:dyDescent="0.3">
      <c r="A19" s="117"/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2" ht="15.75" thickBot="1" x14ac:dyDescent="0.3">
      <c r="A20" s="117"/>
      <c r="B20" s="203" t="s">
        <v>373</v>
      </c>
      <c r="C20" s="204"/>
      <c r="D20" s="204"/>
      <c r="E20" s="204"/>
      <c r="F20" s="204"/>
      <c r="G20" s="204"/>
      <c r="H20" s="204"/>
      <c r="I20" s="205"/>
      <c r="J20" s="118"/>
    </row>
    <row r="21" spans="1:12" x14ac:dyDescent="0.25">
      <c r="A21" s="117"/>
      <c r="B21" s="206" t="s">
        <v>252</v>
      </c>
      <c r="C21" s="207"/>
      <c r="D21" s="208" t="s">
        <v>253</v>
      </c>
      <c r="E21" s="209"/>
      <c r="F21" s="208" t="s">
        <v>254</v>
      </c>
      <c r="G21" s="209"/>
      <c r="H21" s="210" t="s">
        <v>255</v>
      </c>
      <c r="I21" s="211"/>
      <c r="J21" s="119"/>
    </row>
    <row r="22" spans="1:12" ht="16.5" customHeight="1" x14ac:dyDescent="0.25">
      <c r="A22" s="117"/>
      <c r="B22" s="212" t="s">
        <v>256</v>
      </c>
      <c r="C22" s="213"/>
      <c r="D22" s="214"/>
      <c r="E22" s="215"/>
      <c r="F22" s="214"/>
      <c r="G22" s="215"/>
      <c r="H22" s="216"/>
      <c r="I22" s="217"/>
      <c r="J22" s="120"/>
    </row>
    <row r="23" spans="1:12" ht="39" customHeight="1" x14ac:dyDescent="0.25">
      <c r="A23" s="117"/>
      <c r="B23" s="218" t="s">
        <v>257</v>
      </c>
      <c r="C23" s="219"/>
      <c r="D23" s="214">
        <v>71269.8</v>
      </c>
      <c r="E23" s="215"/>
      <c r="F23" s="214">
        <v>71269.8</v>
      </c>
      <c r="G23" s="215"/>
      <c r="H23" s="214">
        <f>D23-F23</f>
        <v>0</v>
      </c>
      <c r="I23" s="217"/>
      <c r="J23" s="120"/>
    </row>
    <row r="24" spans="1:12" ht="15" customHeight="1" thickBot="1" x14ac:dyDescent="0.3">
      <c r="A24" s="117"/>
      <c r="B24" s="121" t="s">
        <v>252</v>
      </c>
      <c r="C24" s="122"/>
      <c r="D24" s="221"/>
      <c r="E24" s="222"/>
      <c r="F24" s="221"/>
      <c r="G24" s="222"/>
      <c r="H24" s="223"/>
      <c r="I24" s="224"/>
      <c r="J24" s="120"/>
    </row>
    <row r="25" spans="1:12" ht="15.75" thickBot="1" x14ac:dyDescent="0.3">
      <c r="A25" s="117"/>
      <c r="B25" s="225" t="s">
        <v>5</v>
      </c>
      <c r="C25" s="226"/>
      <c r="D25" s="227">
        <f>SUM(D22:E24)</f>
        <v>71269.8</v>
      </c>
      <c r="E25" s="228"/>
      <c r="F25" s="227">
        <f t="shared" ref="F25" si="3">SUM(F22:G24)</f>
        <v>71269.8</v>
      </c>
      <c r="G25" s="228"/>
      <c r="H25" s="227">
        <f t="shared" ref="H25" si="4">SUM(H22:I24)</f>
        <v>0</v>
      </c>
      <c r="I25" s="228"/>
      <c r="J25" s="123"/>
    </row>
    <row r="26" spans="1:12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2" x14ac:dyDescent="0.25">
      <c r="A27" s="14"/>
      <c r="B27" s="14"/>
      <c r="C27" s="14"/>
      <c r="D27" s="14"/>
      <c r="E27" s="37" t="s">
        <v>230</v>
      </c>
      <c r="F27" s="14"/>
      <c r="G27" s="124"/>
      <c r="H27" s="124"/>
      <c r="I27" s="124"/>
      <c r="J27" s="14"/>
    </row>
    <row r="28" spans="1:12" x14ac:dyDescent="0.25">
      <c r="A28" s="14"/>
      <c r="B28" s="14"/>
      <c r="C28" s="14"/>
      <c r="D28" s="14"/>
      <c r="E28" s="14"/>
      <c r="F28" s="14"/>
      <c r="G28" s="220" t="s">
        <v>231</v>
      </c>
      <c r="H28" s="220"/>
      <c r="I28" s="220"/>
      <c r="J28" s="14"/>
    </row>
    <row r="29" spans="1:12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2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29">
    <mergeCell ref="G28:I28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A15:B15"/>
    <mergeCell ref="A18:B18"/>
    <mergeCell ref="B20:I20"/>
    <mergeCell ref="B21:C21"/>
    <mergeCell ref="D21:E21"/>
    <mergeCell ref="F21:G21"/>
    <mergeCell ref="H21:I21"/>
    <mergeCell ref="A2:H2"/>
    <mergeCell ref="I2:J2"/>
    <mergeCell ref="A3:A4"/>
    <mergeCell ref="B3:B4"/>
    <mergeCell ref="C3:F3"/>
    <mergeCell ref="G3:J3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L11" sqref="L11"/>
    </sheetView>
  </sheetViews>
  <sheetFormatPr defaultRowHeight="15" x14ac:dyDescent="0.25"/>
  <cols>
    <col min="2" max="2" width="45.28515625" customWidth="1"/>
    <col min="3" max="3" width="20.7109375" customWidth="1"/>
  </cols>
  <sheetData>
    <row r="1" spans="1:3" ht="15.75" thickBot="1" x14ac:dyDescent="0.3"/>
    <row r="2" spans="1:3" x14ac:dyDescent="0.25">
      <c r="A2" s="229" t="s">
        <v>391</v>
      </c>
      <c r="B2" s="230"/>
      <c r="C2" s="231"/>
    </row>
    <row r="3" spans="1:3" ht="15.75" thickBot="1" x14ac:dyDescent="0.3">
      <c r="A3" s="232"/>
      <c r="B3" s="233"/>
      <c r="C3" s="234"/>
    </row>
    <row r="4" spans="1:3" ht="15.75" thickBot="1" x14ac:dyDescent="0.3">
      <c r="A4" s="14"/>
      <c r="B4" s="14"/>
      <c r="C4" s="14"/>
    </row>
    <row r="5" spans="1:3" x14ac:dyDescent="0.25">
      <c r="A5" s="35" t="s">
        <v>203</v>
      </c>
      <c r="B5" s="31" t="s">
        <v>376</v>
      </c>
      <c r="C5" s="32" t="s">
        <v>377</v>
      </c>
    </row>
    <row r="6" spans="1:3" x14ac:dyDescent="0.25">
      <c r="A6" s="36">
        <v>1</v>
      </c>
      <c r="B6" s="29" t="s">
        <v>378</v>
      </c>
      <c r="C6" s="128">
        <v>297</v>
      </c>
    </row>
    <row r="7" spans="1:3" x14ac:dyDescent="0.25">
      <c r="A7" s="36">
        <v>2</v>
      </c>
      <c r="B7" s="29" t="s">
        <v>379</v>
      </c>
      <c r="C7" s="125">
        <v>32</v>
      </c>
    </row>
    <row r="8" spans="1:3" x14ac:dyDescent="0.25">
      <c r="A8" s="36">
        <v>3</v>
      </c>
      <c r="B8" s="29" t="s">
        <v>380</v>
      </c>
      <c r="C8" s="125">
        <v>26</v>
      </c>
    </row>
    <row r="9" spans="1:3" x14ac:dyDescent="0.25">
      <c r="A9" s="36">
        <v>4</v>
      </c>
      <c r="B9" s="29" t="s">
        <v>381</v>
      </c>
      <c r="C9" s="125">
        <v>48</v>
      </c>
    </row>
    <row r="10" spans="1:3" x14ac:dyDescent="0.25">
      <c r="A10" s="36">
        <v>5</v>
      </c>
      <c r="B10" s="29" t="s">
        <v>382</v>
      </c>
      <c r="C10" s="125">
        <v>76</v>
      </c>
    </row>
    <row r="11" spans="1:3" x14ac:dyDescent="0.25">
      <c r="A11" s="36">
        <v>6</v>
      </c>
      <c r="B11" s="29" t="s">
        <v>383</v>
      </c>
      <c r="C11" s="125">
        <v>17</v>
      </c>
    </row>
    <row r="12" spans="1:3" x14ac:dyDescent="0.25">
      <c r="A12" s="36">
        <v>7</v>
      </c>
      <c r="B12" s="29" t="s">
        <v>384</v>
      </c>
      <c r="C12" s="125">
        <v>23</v>
      </c>
    </row>
    <row r="13" spans="1:3" x14ac:dyDescent="0.25">
      <c r="A13" s="36">
        <v>8</v>
      </c>
      <c r="B13" s="29" t="s">
        <v>385</v>
      </c>
      <c r="C13" s="125">
        <v>11</v>
      </c>
    </row>
    <row r="14" spans="1:3" x14ac:dyDescent="0.25">
      <c r="A14" s="36">
        <v>9</v>
      </c>
      <c r="B14" s="29" t="s">
        <v>386</v>
      </c>
      <c r="C14" s="125">
        <v>8</v>
      </c>
    </row>
    <row r="15" spans="1:3" x14ac:dyDescent="0.25">
      <c r="A15" s="36">
        <v>10</v>
      </c>
      <c r="B15" s="29" t="s">
        <v>387</v>
      </c>
      <c r="C15" s="125">
        <v>144</v>
      </c>
    </row>
    <row r="16" spans="1:3" x14ac:dyDescent="0.25">
      <c r="A16" s="36">
        <v>11</v>
      </c>
      <c r="B16" s="29" t="s">
        <v>388</v>
      </c>
      <c r="C16" s="125">
        <v>66</v>
      </c>
    </row>
    <row r="17" spans="1:3" x14ac:dyDescent="0.25">
      <c r="A17" s="36">
        <v>12</v>
      </c>
      <c r="B17" s="29" t="s">
        <v>389</v>
      </c>
      <c r="C17" s="125">
        <v>12</v>
      </c>
    </row>
    <row r="18" spans="1:3" ht="30" customHeight="1" x14ac:dyDescent="0.25">
      <c r="A18" s="36">
        <v>13</v>
      </c>
      <c r="B18" s="30" t="s">
        <v>390</v>
      </c>
      <c r="C18" s="125">
        <v>29</v>
      </c>
    </row>
    <row r="19" spans="1:3" ht="15.75" thickBot="1" x14ac:dyDescent="0.3">
      <c r="A19" s="33"/>
      <c r="B19" s="34" t="s">
        <v>5</v>
      </c>
      <c r="C19" s="126">
        <f>SUM(C6:C18)</f>
        <v>789</v>
      </c>
    </row>
  </sheetData>
  <mergeCells count="1">
    <mergeCell ref="A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</vt:lpstr>
      <vt:lpstr>PIR</vt:lpstr>
      <vt:lpstr>Neizmirene obaveze</vt:lpstr>
      <vt:lpstr>Zaduženja</vt:lpstr>
      <vt:lpstr>Broj radnika na 30.09.2023. god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IvanaL</cp:lastModifiedBy>
  <cp:lastPrinted>2023-10-16T12:01:59Z</cp:lastPrinted>
  <dcterms:created xsi:type="dcterms:W3CDTF">2022-03-10T10:46:30Z</dcterms:created>
  <dcterms:modified xsi:type="dcterms:W3CDTF">2023-10-17T11:06:08Z</dcterms:modified>
</cp:coreProperties>
</file>