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00"/>
  </bookViews>
  <sheets>
    <sheet name="red.rad-žen.orfg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1" i="1" l="1"/>
  <c r="V89" i="1"/>
  <c r="V75" i="1"/>
  <c r="V117" i="1"/>
  <c r="V103" i="1"/>
  <c r="V32" i="1"/>
  <c r="V18" i="1" l="1"/>
  <c r="V4" i="1"/>
  <c r="G4" i="1" s="1"/>
  <c r="AA145" i="1"/>
  <c r="V159" i="1"/>
  <c r="V171" i="1" s="1"/>
  <c r="V145" i="1"/>
  <c r="V60" i="1"/>
  <c r="AA157" i="1" l="1"/>
  <c r="V157" i="1"/>
  <c r="X72" i="1"/>
  <c r="AA60" i="1" s="1"/>
  <c r="AA72" i="1" s="1"/>
  <c r="V72" i="1"/>
  <c r="S72" i="1"/>
  <c r="X171" i="1"/>
  <c r="AA159" i="1" s="1"/>
  <c r="AA171" i="1" s="1"/>
  <c r="S171" i="1"/>
  <c r="X157" i="1"/>
  <c r="S157" i="1"/>
  <c r="M15" i="1"/>
  <c r="M14" i="1"/>
  <c r="M11" i="1"/>
  <c r="M10" i="1"/>
  <c r="M9" i="1"/>
  <c r="M5" i="1"/>
  <c r="M4" i="1"/>
  <c r="E15" i="1" l="1"/>
  <c r="E14" i="1"/>
  <c r="E11" i="1"/>
  <c r="E10" i="1"/>
  <c r="E9" i="1"/>
  <c r="E6" i="1"/>
  <c r="E5" i="1"/>
  <c r="E4" i="1"/>
  <c r="E16" i="1" l="1"/>
  <c r="F16" i="1"/>
  <c r="B16" i="1"/>
  <c r="V16" i="1" l="1"/>
  <c r="N4" i="1" l="1"/>
  <c r="L16" i="1"/>
  <c r="M16" i="1"/>
  <c r="O16" i="1"/>
  <c r="G16" i="1"/>
  <c r="D16" i="1"/>
  <c r="N16" i="1" l="1"/>
  <c r="S30" i="1"/>
  <c r="X143" i="1" l="1"/>
  <c r="AA131" i="1" s="1"/>
  <c r="AA143" i="1" s="1"/>
  <c r="S143" i="1"/>
  <c r="X129" i="1"/>
  <c r="AA117" i="1" s="1"/>
  <c r="AA129" i="1" s="1"/>
  <c r="S129" i="1"/>
  <c r="X115" i="1"/>
  <c r="AA103" i="1" s="1"/>
  <c r="AA115" i="1" s="1"/>
  <c r="S115" i="1"/>
  <c r="AA101" i="1"/>
  <c r="X101" i="1"/>
  <c r="AA89" i="1" s="1"/>
  <c r="S101" i="1"/>
  <c r="X87" i="1"/>
  <c r="AA75" i="1" s="1"/>
  <c r="AA87" i="1" s="1"/>
  <c r="S87" i="1"/>
  <c r="V129" i="1" l="1"/>
  <c r="V101" i="1"/>
  <c r="V143" i="1"/>
  <c r="V115" i="1"/>
  <c r="V87" i="1"/>
  <c r="AA58" i="1"/>
  <c r="X58" i="1"/>
  <c r="V58" i="1"/>
  <c r="S58" i="1"/>
  <c r="X44" i="1"/>
  <c r="AA32" i="1" s="1"/>
  <c r="AA44" i="1" s="1"/>
  <c r="V44" i="1"/>
  <c r="S44" i="1"/>
  <c r="X30" i="1"/>
  <c r="AA18" i="1" s="1"/>
  <c r="AA30" i="1" s="1"/>
  <c r="V30" i="1"/>
  <c r="X16" i="1"/>
  <c r="S16" i="1"/>
  <c r="S174" i="1" s="1"/>
  <c r="J16" i="1"/>
  <c r="X174" i="1" l="1"/>
  <c r="AA4" i="1"/>
  <c r="AA16" i="1" s="1"/>
  <c r="AA174" i="1" s="1"/>
  <c r="V174" i="1"/>
</calcChain>
</file>

<file path=xl/sharedStrings.xml><?xml version="1.0" encoding="utf-8"?>
<sst xmlns="http://schemas.openxmlformats.org/spreadsheetml/2006/main" count="294" uniqueCount="78">
  <si>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</si>
  <si>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</si>
  <si>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</si>
  <si>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</si>
  <si>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</si>
  <si>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</si>
  <si>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</si>
  <si>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</si>
  <si>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</si>
  <si>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</si>
  <si>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</si>
  <si>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</si>
  <si>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</si>
  <si>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</si>
  <si>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</si>
  <si>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</si>
  <si>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</si>
  <si>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</si>
  <si>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</si>
  <si>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</si>
  <si>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</si>
  <si>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</si>
  <si>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</si>
  <si>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</si>
  <si>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</si>
  <si>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</si>
  <si>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</si>
  <si>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</si>
  <si>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</si>
  <si>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</si>
  <si>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</si>
  <si>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</si>
  <si>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</si>
  <si>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</si>
  <si>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</si>
  <si>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</si>
  <si>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</si>
  <si>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 xml:space="preserve"> </t>
  </si>
  <si>
    <t>510-1816-24</t>
  </si>
  <si>
    <t>510-1072-25</t>
  </si>
  <si>
    <t>520-34755-85</t>
  </si>
  <si>
    <t>510-205506-54</t>
  </si>
  <si>
    <t>Ukupne obaveze za 2022</t>
  </si>
  <si>
    <t>Iznos neizmirenih obaveza na dan 31.12.2022</t>
  </si>
  <si>
    <t>09.03.2022</t>
  </si>
  <si>
    <t>18.04.2022</t>
  </si>
  <si>
    <t>18.04.2022.</t>
  </si>
  <si>
    <t>10.06.2022</t>
  </si>
  <si>
    <t>UCG</t>
  </si>
  <si>
    <t>BERANE SAD</t>
  </si>
  <si>
    <t>PRAVA CG</t>
  </si>
  <si>
    <t>15.07.2022</t>
  </si>
  <si>
    <t>19.07.2022</t>
  </si>
  <si>
    <t>16.08.2022</t>
  </si>
  <si>
    <t>17.08.2022</t>
  </si>
  <si>
    <t>07.10.2022</t>
  </si>
  <si>
    <t>08.11.2022</t>
  </si>
  <si>
    <t>15.11.2022</t>
  </si>
  <si>
    <t>29.12.2022</t>
  </si>
  <si>
    <t>Apr-Sep-22</t>
  </si>
  <si>
    <t>04/18-03/21</t>
  </si>
  <si>
    <t>Jun-Sep-22</t>
  </si>
  <si>
    <t>Jan - Mart 22</t>
  </si>
  <si>
    <t>Apr - Jun 22</t>
  </si>
  <si>
    <t>Jul - Sep 22</t>
  </si>
  <si>
    <t>Okt - Dec 22</t>
  </si>
  <si>
    <t>29.12.2023</t>
  </si>
  <si>
    <t>29.12.2024</t>
  </si>
  <si>
    <t>29.12.2025</t>
  </si>
  <si>
    <t>Jun - Avg 22</t>
  </si>
  <si>
    <t>Sep - Nov 22</t>
  </si>
  <si>
    <t>* sve obaveze izmirene po sporazumu</t>
  </si>
  <si>
    <t>SS (SA)</t>
  </si>
  <si>
    <t>* Srpska stranka - Srpska Alternativa, po sporazumu isplaćeno 7.000,00, ostatak duga sporazumno otpisan</t>
  </si>
  <si>
    <t>530-29169-97</t>
  </si>
  <si>
    <t>510-125541-68</t>
  </si>
  <si>
    <t>530-26272-58</t>
  </si>
  <si>
    <t>510-97513-53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</si>
</sst>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41" xfId="0" applyFont="1" applyFill="1" applyBorder="1" applyAlignment="1">
      <alignment horizontal="center" vertical="center"/>
    </xf>
    <xf numFmtId="4" fontId="5" fillId="3" borderId="42" xfId="0" applyNumberFormat="1" applyFont="1" applyFill="1" applyBorder="1" applyAlignment="1">
      <alignment horizontal="center" vertical="center"/>
    </xf>
    <xf numFmtId="4" fontId="5" fillId="3" borderId="43" xfId="0" applyNumberFormat="1" applyFont="1" applyFill="1" applyBorder="1" applyAlignment="1">
      <alignment horizontal="center" vertical="center"/>
    </xf>
    <xf numFmtId="4" fontId="5" fillId="3" borderId="4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6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7AB17DOU/Izvje&#353;taj%20za%20politi&#269;ke%20partije%20za%20period%2001.01-31.05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.rad-žen.orfg"/>
    </sheetNames>
    <sheetDataSet>
      <sheetData sheetId="0" refreshError="1">
        <row r="4">
          <cell r="F4">
            <v>1002.43</v>
          </cell>
        </row>
        <row r="5">
          <cell r="F5">
            <v>999.2600000000001</v>
          </cell>
        </row>
        <row r="6">
          <cell r="F6">
            <v>225.51</v>
          </cell>
        </row>
        <row r="8">
          <cell r="F8">
            <v>1981.87</v>
          </cell>
        </row>
        <row r="9">
          <cell r="F9">
            <v>225.51</v>
          </cell>
        </row>
        <row r="10">
          <cell r="F10">
            <v>615.04</v>
          </cell>
        </row>
        <row r="11">
          <cell r="F11">
            <v>225.51</v>
          </cell>
        </row>
        <row r="12">
          <cell r="F12">
            <v>225.51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7"/>
  <sheetViews>
    <sheetView tabSelected="1" topLeftCell="J64" zoomScale="79" zoomScaleNormal="79" workbookViewId="0">
      <selection activeCell="L18" sqref="L18"/>
    </sheetView>
  </sheetViews>
  <sheetFormatPr defaultRowHeight="15.75" x14ac:dyDescent="0.2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38" customWidth="1"/>
    <col min="20" max="20" width="12.7109375" customWidth="1"/>
    <col min="21" max="21" width="15.7109375" customWidth="1"/>
    <col min="22" max="22" width="14.7109375" style="38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 x14ac:dyDescent="0.3">
      <c r="A1" s="97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R1" s="100" t="s">
        <v>0</v>
      </c>
      <c r="S1" s="101"/>
      <c r="T1" s="101"/>
      <c r="U1" s="101"/>
      <c r="V1" s="101"/>
      <c r="W1" s="101"/>
      <c r="X1" s="101"/>
      <c r="Y1" s="101"/>
      <c r="Z1" s="101"/>
      <c r="AA1" s="102"/>
    </row>
    <row r="2" spans="1:27" ht="22.5" customHeight="1" x14ac:dyDescent="0.25">
      <c r="A2" s="103" t="s">
        <v>26</v>
      </c>
      <c r="B2" s="104"/>
      <c r="C2" s="104"/>
      <c r="D2" s="104"/>
      <c r="E2" s="104"/>
      <c r="F2" s="104"/>
      <c r="G2" s="104"/>
      <c r="H2" s="3"/>
      <c r="I2" s="105" t="s">
        <v>2</v>
      </c>
      <c r="J2" s="105"/>
      <c r="K2" s="105"/>
      <c r="L2" s="105"/>
      <c r="M2" s="105"/>
      <c r="N2" s="105"/>
      <c r="O2" s="106"/>
      <c r="R2" s="90" t="s">
        <v>26</v>
      </c>
      <c r="S2" s="82"/>
      <c r="T2" s="82"/>
      <c r="U2" s="82"/>
      <c r="V2" s="91"/>
      <c r="W2" s="28"/>
      <c r="X2" s="81" t="s">
        <v>2</v>
      </c>
      <c r="Y2" s="82"/>
      <c r="Z2" s="82"/>
      <c r="AA2" s="83"/>
    </row>
    <row r="3" spans="1:27" ht="71.25" x14ac:dyDescent="0.25">
      <c r="A3" s="4"/>
      <c r="B3" s="5" t="s">
        <v>3</v>
      </c>
      <c r="C3" s="5" t="s">
        <v>4</v>
      </c>
      <c r="D3" s="5" t="s">
        <v>36</v>
      </c>
      <c r="E3" s="6" t="s">
        <v>42</v>
      </c>
      <c r="F3" s="6" t="s">
        <v>5</v>
      </c>
      <c r="G3" s="5" t="s">
        <v>43</v>
      </c>
      <c r="H3" s="3"/>
      <c r="I3" s="7"/>
      <c r="J3" s="31" t="s">
        <v>6</v>
      </c>
      <c r="K3" s="5" t="s">
        <v>4</v>
      </c>
      <c r="L3" s="5" t="s">
        <v>36</v>
      </c>
      <c r="M3" s="6" t="s">
        <v>42</v>
      </c>
      <c r="N3" s="6" t="s">
        <v>5</v>
      </c>
      <c r="O3" s="8" t="s">
        <v>43</v>
      </c>
      <c r="R3" s="19"/>
      <c r="S3" s="40" t="s">
        <v>7</v>
      </c>
      <c r="T3" s="6" t="s">
        <v>8</v>
      </c>
      <c r="U3" s="6" t="s">
        <v>9</v>
      </c>
      <c r="V3" s="33" t="s">
        <v>15</v>
      </c>
      <c r="W3" s="26"/>
      <c r="X3" s="6" t="s">
        <v>7</v>
      </c>
      <c r="Y3" s="6" t="s">
        <v>8</v>
      </c>
      <c r="Z3" s="6" t="s">
        <v>9</v>
      </c>
      <c r="AA3" s="8" t="s">
        <v>15</v>
      </c>
    </row>
    <row r="4" spans="1:27" ht="18" customHeight="1" x14ac:dyDescent="0.25">
      <c r="A4" s="4" t="s">
        <v>11</v>
      </c>
      <c r="B4" s="57">
        <v>7</v>
      </c>
      <c r="C4" s="9" t="s">
        <v>27</v>
      </c>
      <c r="D4" s="29">
        <v>8737.2800000000007</v>
      </c>
      <c r="E4" s="17">
        <f>5012.16+7142.02</f>
        <v>12154.18</v>
      </c>
      <c r="F4" s="55">
        <v>1020.29</v>
      </c>
      <c r="G4" s="32">
        <f>V4</f>
        <v>3060.8700000000008</v>
      </c>
      <c r="H4" s="3"/>
      <c r="I4" s="4" t="s">
        <v>11</v>
      </c>
      <c r="J4" s="57">
        <v>2</v>
      </c>
      <c r="K4" s="9" t="s">
        <v>22</v>
      </c>
      <c r="L4" s="17">
        <v>0</v>
      </c>
      <c r="M4" s="54">
        <f>409+572.61</f>
        <v>981.61</v>
      </c>
      <c r="N4" s="55">
        <f>SUM(M4/12)</f>
        <v>81.80083333333333</v>
      </c>
      <c r="O4" s="45">
        <v>0</v>
      </c>
      <c r="R4" s="94" t="s">
        <v>11</v>
      </c>
      <c r="S4" s="32">
        <v>1092.1600000000001</v>
      </c>
      <c r="T4" s="10" t="s">
        <v>44</v>
      </c>
      <c r="U4" s="30">
        <v>44317</v>
      </c>
      <c r="V4" s="75">
        <f>D4-S4-S5-S6-S7-S8-S9-S10-S11-S12-S13-S14+'[1]red.rad-žen.orfg'!$F$4+'[1]red.rad-žen.orfg'!$F$4+'[1]red.rad-žen.orfg'!$F$4+'[1]red.rad-žen.orfg'!$F$4+'[1]red.rad-žen.orfg'!$F$4+F4+F4+F4+F4+F4+F4+F4-S15</f>
        <v>3060.8700000000008</v>
      </c>
      <c r="W4" s="26"/>
      <c r="X4" s="32">
        <v>245.41</v>
      </c>
      <c r="Y4" s="10" t="s">
        <v>58</v>
      </c>
      <c r="Z4" s="49" t="s">
        <v>62</v>
      </c>
      <c r="AA4" s="78">
        <f>M4-X16</f>
        <v>0</v>
      </c>
    </row>
    <row r="5" spans="1:27" ht="18" customHeight="1" x14ac:dyDescent="0.25">
      <c r="A5" s="4" t="s">
        <v>17</v>
      </c>
      <c r="B5" s="57">
        <v>4</v>
      </c>
      <c r="C5" s="9" t="s">
        <v>28</v>
      </c>
      <c r="D5" s="29">
        <v>7015.1</v>
      </c>
      <c r="E5" s="17">
        <f>4996.31+4278.67</f>
        <v>9274.98</v>
      </c>
      <c r="F5" s="55">
        <v>611.28</v>
      </c>
      <c r="G5" s="32">
        <v>1833.82</v>
      </c>
      <c r="H5" s="3"/>
      <c r="I5" s="4" t="s">
        <v>17</v>
      </c>
      <c r="J5" s="57">
        <v>1</v>
      </c>
      <c r="K5" s="9" t="s">
        <v>25</v>
      </c>
      <c r="L5" s="17">
        <v>0</v>
      </c>
      <c r="M5" s="54">
        <f>340.85+381.78</f>
        <v>722.63</v>
      </c>
      <c r="N5" s="55">
        <v>54.54</v>
      </c>
      <c r="O5" s="45">
        <v>0</v>
      </c>
      <c r="R5" s="95"/>
      <c r="S5" s="32">
        <v>1092.1600000000001</v>
      </c>
      <c r="T5" s="10" t="s">
        <v>45</v>
      </c>
      <c r="U5" s="30">
        <v>44348</v>
      </c>
      <c r="V5" s="76"/>
      <c r="W5" s="26"/>
      <c r="X5" s="32">
        <v>245.4</v>
      </c>
      <c r="Y5" s="10" t="s">
        <v>66</v>
      </c>
      <c r="Z5" s="49" t="s">
        <v>63</v>
      </c>
      <c r="AA5" s="79"/>
    </row>
    <row r="6" spans="1:27" ht="18" customHeight="1" x14ac:dyDescent="0.25">
      <c r="A6" s="4" t="s">
        <v>18</v>
      </c>
      <c r="B6" s="57">
        <v>1</v>
      </c>
      <c r="C6" s="9" t="s">
        <v>32</v>
      </c>
      <c r="D6" s="29">
        <v>1915.78</v>
      </c>
      <c r="E6" s="17">
        <f>1127.54+1415.91</f>
        <v>2543.4499999999998</v>
      </c>
      <c r="F6" s="55">
        <v>202.27</v>
      </c>
      <c r="G6" s="32">
        <v>606.75</v>
      </c>
      <c r="H6" s="3"/>
      <c r="I6" s="4" t="s">
        <v>18</v>
      </c>
      <c r="J6" s="57"/>
      <c r="K6" s="9" t="s">
        <v>23</v>
      </c>
      <c r="L6" s="17">
        <v>0</v>
      </c>
      <c r="M6" s="54">
        <v>163.56</v>
      </c>
      <c r="N6" s="55">
        <v>13.63</v>
      </c>
      <c r="O6" s="45">
        <v>0</v>
      </c>
      <c r="R6" s="95"/>
      <c r="S6" s="32">
        <v>1092.1600000000001</v>
      </c>
      <c r="T6" s="10" t="s">
        <v>46</v>
      </c>
      <c r="U6" s="30">
        <v>44378</v>
      </c>
      <c r="V6" s="76"/>
      <c r="W6" s="26"/>
      <c r="X6" s="32">
        <v>245.4</v>
      </c>
      <c r="Y6" s="10" t="s">
        <v>67</v>
      </c>
      <c r="Z6" s="49" t="s">
        <v>64</v>
      </c>
      <c r="AA6" s="79"/>
    </row>
    <row r="7" spans="1:27" ht="18" customHeight="1" x14ac:dyDescent="0.25">
      <c r="A7" s="4" t="s">
        <v>72</v>
      </c>
      <c r="B7" s="9">
        <v>1</v>
      </c>
      <c r="C7" s="9" t="s">
        <v>31</v>
      </c>
      <c r="D7" s="29">
        <v>11894.31</v>
      </c>
      <c r="E7" s="17">
        <v>1127.54</v>
      </c>
      <c r="F7" s="55">
        <v>0</v>
      </c>
      <c r="G7" s="32">
        <v>0</v>
      </c>
      <c r="H7" s="3"/>
      <c r="I7" s="4" t="s">
        <v>72</v>
      </c>
      <c r="J7" s="57"/>
      <c r="K7" s="9" t="s">
        <v>31</v>
      </c>
      <c r="L7" s="17">
        <v>361.17</v>
      </c>
      <c r="M7" s="54">
        <v>68.150000000000006</v>
      </c>
      <c r="N7" s="55">
        <v>0</v>
      </c>
      <c r="O7" s="45">
        <v>0</v>
      </c>
      <c r="R7" s="95"/>
      <c r="S7" s="32">
        <v>1092.1600000000001</v>
      </c>
      <c r="T7" s="10" t="s">
        <v>47</v>
      </c>
      <c r="U7" s="30">
        <v>44409</v>
      </c>
      <c r="V7" s="76"/>
      <c r="W7" s="26"/>
      <c r="X7" s="32">
        <v>245.4</v>
      </c>
      <c r="Y7" s="10" t="s">
        <v>68</v>
      </c>
      <c r="Z7" s="10" t="s">
        <v>65</v>
      </c>
      <c r="AA7" s="79"/>
    </row>
    <row r="8" spans="1:27" ht="18" customHeight="1" x14ac:dyDescent="0.25">
      <c r="A8" s="4" t="s">
        <v>48</v>
      </c>
      <c r="B8" s="57">
        <v>1</v>
      </c>
      <c r="C8" s="70" t="s">
        <v>76</v>
      </c>
      <c r="D8" s="29">
        <v>0</v>
      </c>
      <c r="E8" s="17">
        <v>1415.91</v>
      </c>
      <c r="F8" s="55">
        <v>202.27</v>
      </c>
      <c r="G8" s="32">
        <v>606.80999999999995</v>
      </c>
      <c r="H8" s="3"/>
      <c r="I8" s="4" t="s">
        <v>48</v>
      </c>
      <c r="J8" s="57"/>
      <c r="K8" s="9" t="s">
        <v>74</v>
      </c>
      <c r="L8" s="17">
        <v>0</v>
      </c>
      <c r="M8" s="54">
        <v>572.61</v>
      </c>
      <c r="N8" s="55">
        <v>81.8</v>
      </c>
      <c r="O8" s="45">
        <v>0</v>
      </c>
      <c r="R8" s="95"/>
      <c r="S8" s="32">
        <v>1092.1600000000001</v>
      </c>
      <c r="T8" s="10" t="s">
        <v>51</v>
      </c>
      <c r="U8" s="30">
        <v>44440</v>
      </c>
      <c r="V8" s="76"/>
      <c r="W8" s="26"/>
      <c r="X8" s="32"/>
      <c r="Y8" s="10"/>
      <c r="Z8" s="10"/>
      <c r="AA8" s="79"/>
    </row>
    <row r="9" spans="1:27" ht="18" customHeight="1" x14ac:dyDescent="0.25">
      <c r="A9" s="4" t="s">
        <v>10</v>
      </c>
      <c r="B9" s="57">
        <v>7</v>
      </c>
      <c r="C9" s="9" t="s">
        <v>39</v>
      </c>
      <c r="D9" s="29">
        <v>18016.259999999998</v>
      </c>
      <c r="E9" s="17">
        <f>9909.34+7142.02</f>
        <v>17051.36</v>
      </c>
      <c r="F9" s="55">
        <v>1020.29</v>
      </c>
      <c r="G9" s="32">
        <v>3060.89</v>
      </c>
      <c r="H9" s="3"/>
      <c r="I9" s="4" t="s">
        <v>10</v>
      </c>
      <c r="J9" s="57">
        <v>2</v>
      </c>
      <c r="K9" s="9" t="s">
        <v>38</v>
      </c>
      <c r="L9" s="17">
        <v>0</v>
      </c>
      <c r="M9" s="17">
        <f>842.01+445.34</f>
        <v>1287.3499999999999</v>
      </c>
      <c r="N9" s="55">
        <v>63.62</v>
      </c>
      <c r="O9" s="45">
        <v>0</v>
      </c>
      <c r="R9" s="95"/>
      <c r="S9" s="32">
        <v>1092.1600000000001</v>
      </c>
      <c r="T9" s="10" t="s">
        <v>53</v>
      </c>
      <c r="U9" s="30">
        <v>44470</v>
      </c>
      <c r="V9" s="76"/>
      <c r="W9" s="26"/>
      <c r="X9" s="32"/>
      <c r="Y9" s="10"/>
      <c r="Z9" s="10"/>
      <c r="AA9" s="79"/>
    </row>
    <row r="10" spans="1:27" ht="18" customHeight="1" x14ac:dyDescent="0.25">
      <c r="A10" s="4" t="s">
        <v>19</v>
      </c>
      <c r="B10" s="57">
        <v>1</v>
      </c>
      <c r="C10" s="9" t="s">
        <v>40</v>
      </c>
      <c r="D10" s="29">
        <v>1915.78</v>
      </c>
      <c r="E10" s="17">
        <f>1127.54+2217.57</f>
        <v>3345.11</v>
      </c>
      <c r="F10" s="55">
        <v>316.8</v>
      </c>
      <c r="G10" s="32">
        <v>950.34</v>
      </c>
      <c r="H10" s="3"/>
      <c r="I10" s="4" t="s">
        <v>19</v>
      </c>
      <c r="J10" s="57"/>
      <c r="K10" s="56"/>
      <c r="L10" s="17">
        <v>361.17</v>
      </c>
      <c r="M10" s="54">
        <f>68.15+95.41</f>
        <v>163.56</v>
      </c>
      <c r="N10" s="55">
        <v>13.63</v>
      </c>
      <c r="O10" s="45">
        <v>524.73</v>
      </c>
      <c r="R10" s="95"/>
      <c r="S10" s="32">
        <v>1092.1600000000001</v>
      </c>
      <c r="T10" s="10" t="s">
        <v>53</v>
      </c>
      <c r="U10" s="30">
        <v>44501</v>
      </c>
      <c r="V10" s="76"/>
      <c r="W10" s="26"/>
      <c r="X10" s="32"/>
      <c r="Y10" s="10"/>
      <c r="Z10" s="10"/>
      <c r="AA10" s="79"/>
    </row>
    <row r="11" spans="1:27" ht="18" customHeight="1" x14ac:dyDescent="0.25">
      <c r="A11" s="4" t="s">
        <v>20</v>
      </c>
      <c r="B11" s="57">
        <v>6</v>
      </c>
      <c r="C11" s="9" t="s">
        <v>29</v>
      </c>
      <c r="D11" s="29">
        <v>5298.74</v>
      </c>
      <c r="E11" s="17">
        <f>3075.19+6454.89</f>
        <v>9530.08</v>
      </c>
      <c r="F11" s="55">
        <v>922.13</v>
      </c>
      <c r="G11" s="32">
        <v>2766.33</v>
      </c>
      <c r="H11" s="3"/>
      <c r="I11" s="4" t="s">
        <v>20</v>
      </c>
      <c r="J11" s="57">
        <v>1</v>
      </c>
      <c r="K11" s="9" t="s">
        <v>33</v>
      </c>
      <c r="L11" s="17">
        <v>0</v>
      </c>
      <c r="M11" s="54">
        <f>954.35+572.61</f>
        <v>1526.96</v>
      </c>
      <c r="N11" s="55">
        <v>81.8</v>
      </c>
      <c r="O11" s="45">
        <v>0</v>
      </c>
      <c r="R11" s="95"/>
      <c r="S11" s="32">
        <v>1092.1600000000001</v>
      </c>
      <c r="T11" s="10" t="s">
        <v>55</v>
      </c>
      <c r="U11" s="30">
        <v>44531</v>
      </c>
      <c r="V11" s="76"/>
      <c r="W11" s="26"/>
      <c r="X11" s="32"/>
      <c r="Y11" s="10"/>
      <c r="Z11" s="10"/>
      <c r="AA11" s="79"/>
    </row>
    <row r="12" spans="1:27" ht="18" customHeight="1" x14ac:dyDescent="0.25">
      <c r="A12" s="4" t="s">
        <v>49</v>
      </c>
      <c r="B12" s="57">
        <v>4</v>
      </c>
      <c r="C12" s="56"/>
      <c r="D12" s="29">
        <v>0</v>
      </c>
      <c r="E12" s="17">
        <v>4278.97</v>
      </c>
      <c r="F12" s="55">
        <v>611.28</v>
      </c>
      <c r="G12" s="32">
        <v>4278.96</v>
      </c>
      <c r="H12" s="3"/>
      <c r="I12" s="4" t="s">
        <v>49</v>
      </c>
      <c r="J12" s="57">
        <v>1</v>
      </c>
      <c r="K12" s="56"/>
      <c r="L12" s="17">
        <v>0</v>
      </c>
      <c r="M12" s="54">
        <v>572.61</v>
      </c>
      <c r="N12" s="55">
        <v>81.8</v>
      </c>
      <c r="O12" s="45">
        <v>572.6</v>
      </c>
      <c r="R12" s="95"/>
      <c r="S12" s="32">
        <v>1002.43</v>
      </c>
      <c r="T12" s="10" t="s">
        <v>55</v>
      </c>
      <c r="U12" s="30">
        <v>44562</v>
      </c>
      <c r="V12" s="76"/>
      <c r="W12" s="26"/>
      <c r="X12" s="32"/>
      <c r="Y12" s="10"/>
      <c r="Z12" s="10"/>
      <c r="AA12" s="79"/>
    </row>
    <row r="13" spans="1:27" ht="18" customHeight="1" x14ac:dyDescent="0.25">
      <c r="A13" s="4" t="s">
        <v>50</v>
      </c>
      <c r="B13" s="57">
        <v>2</v>
      </c>
      <c r="C13" s="70" t="s">
        <v>77</v>
      </c>
      <c r="D13" s="29">
        <v>0</v>
      </c>
      <c r="E13" s="17">
        <v>2103.04</v>
      </c>
      <c r="F13" s="55">
        <v>300.43</v>
      </c>
      <c r="G13" s="32">
        <v>901.29</v>
      </c>
      <c r="H13" s="3"/>
      <c r="I13" s="4" t="s">
        <v>50</v>
      </c>
      <c r="J13" s="57"/>
      <c r="K13" s="9" t="s">
        <v>75</v>
      </c>
      <c r="L13" s="17">
        <v>0</v>
      </c>
      <c r="M13" s="54">
        <v>572.61</v>
      </c>
      <c r="N13" s="55">
        <v>81.8</v>
      </c>
      <c r="O13" s="45">
        <v>0</v>
      </c>
      <c r="R13" s="95"/>
      <c r="S13" s="32">
        <v>1002.43</v>
      </c>
      <c r="T13" s="10" t="s">
        <v>56</v>
      </c>
      <c r="U13" s="30">
        <v>44593</v>
      </c>
      <c r="V13" s="76"/>
      <c r="W13" s="26"/>
      <c r="X13" s="32"/>
      <c r="Y13" s="10"/>
      <c r="Z13" s="10"/>
      <c r="AA13" s="79"/>
    </row>
    <row r="14" spans="1:27" ht="18" customHeight="1" x14ac:dyDescent="0.25">
      <c r="A14" s="4" t="s">
        <v>12</v>
      </c>
      <c r="B14" s="57">
        <v>1</v>
      </c>
      <c r="C14" s="9" t="s">
        <v>30</v>
      </c>
      <c r="D14" s="29">
        <v>1915.78</v>
      </c>
      <c r="E14" s="17">
        <f>1127.54+1415.91</f>
        <v>2543.4499999999998</v>
      </c>
      <c r="F14" s="55">
        <v>202.27</v>
      </c>
      <c r="G14" s="32">
        <v>606.75</v>
      </c>
      <c r="H14" s="3"/>
      <c r="I14" s="4" t="s">
        <v>12</v>
      </c>
      <c r="J14" s="57"/>
      <c r="K14" s="9" t="s">
        <v>24</v>
      </c>
      <c r="L14" s="17">
        <v>0</v>
      </c>
      <c r="M14" s="54">
        <f>56.15+63.63</f>
        <v>119.78</v>
      </c>
      <c r="N14" s="55">
        <v>9.09</v>
      </c>
      <c r="O14" s="45">
        <v>0</v>
      </c>
      <c r="R14" s="95"/>
      <c r="S14" s="32">
        <v>1002.43</v>
      </c>
      <c r="T14" s="10" t="s">
        <v>56</v>
      </c>
      <c r="U14" s="30">
        <v>44621</v>
      </c>
      <c r="V14" s="76"/>
      <c r="W14" s="26"/>
      <c r="X14" s="32"/>
      <c r="Y14" s="10"/>
      <c r="Z14" s="10"/>
      <c r="AA14" s="79"/>
    </row>
    <row r="15" spans="1:27" ht="18" customHeight="1" x14ac:dyDescent="0.25">
      <c r="A15" s="4" t="s">
        <v>21</v>
      </c>
      <c r="B15" s="9">
        <v>1</v>
      </c>
      <c r="C15" s="9" t="s">
        <v>41</v>
      </c>
      <c r="D15" s="29">
        <v>1915.78</v>
      </c>
      <c r="E15" s="17">
        <f>1127.54+2217.57</f>
        <v>3345.11</v>
      </c>
      <c r="F15" s="55">
        <v>316.60000000000002</v>
      </c>
      <c r="G15" s="32">
        <v>949.74</v>
      </c>
      <c r="H15" s="3"/>
      <c r="I15" s="4" t="s">
        <v>21</v>
      </c>
      <c r="J15" s="57">
        <v>1</v>
      </c>
      <c r="K15" s="56"/>
      <c r="L15" s="17">
        <v>297.38</v>
      </c>
      <c r="M15" s="54">
        <f>56.15+63.63</f>
        <v>119.78</v>
      </c>
      <c r="N15" s="55">
        <v>9.09</v>
      </c>
      <c r="O15" s="45">
        <v>417.16</v>
      </c>
      <c r="R15" s="95"/>
      <c r="S15" s="32">
        <v>6086.02</v>
      </c>
      <c r="T15" s="10" t="s">
        <v>58</v>
      </c>
      <c r="U15" s="69" t="s">
        <v>59</v>
      </c>
      <c r="V15" s="77"/>
      <c r="W15" s="26"/>
      <c r="X15" s="32"/>
      <c r="Y15" s="10"/>
      <c r="Z15" s="10"/>
      <c r="AA15" s="80"/>
    </row>
    <row r="16" spans="1:27" ht="21" customHeight="1" thickBot="1" x14ac:dyDescent="0.3">
      <c r="A16" s="11" t="s">
        <v>13</v>
      </c>
      <c r="B16" s="12">
        <f>SUM(B4:B15)</f>
        <v>36</v>
      </c>
      <c r="C16" s="13"/>
      <c r="D16" s="14">
        <f>SUM(D4:D15)</f>
        <v>58624.80999999999</v>
      </c>
      <c r="E16" s="14">
        <f>SUM(E4:E15)</f>
        <v>68713.179999999993</v>
      </c>
      <c r="F16" s="14">
        <f>SUM(F4:F15)</f>
        <v>5725.9100000000008</v>
      </c>
      <c r="G16" s="14">
        <f>SUM(G4:G15)</f>
        <v>19622.550000000003</v>
      </c>
      <c r="H16" s="15"/>
      <c r="I16" s="16" t="s">
        <v>13</v>
      </c>
      <c r="J16" s="12">
        <f>SUM(J4:J15)</f>
        <v>8</v>
      </c>
      <c r="K16" s="13"/>
      <c r="L16" s="14">
        <f>SUM(L4:L15)</f>
        <v>1019.72</v>
      </c>
      <c r="M16" s="18">
        <f>SUM(M4:M15)</f>
        <v>6871.2099999999991</v>
      </c>
      <c r="N16" s="18">
        <f>SUM(N4:N15)</f>
        <v>572.60083333333341</v>
      </c>
      <c r="O16" s="46">
        <f>SUM(O4:O15)</f>
        <v>1514.49</v>
      </c>
      <c r="R16" s="22" t="s">
        <v>14</v>
      </c>
      <c r="S16" s="41">
        <f>SUM(S4:S15)</f>
        <v>17830.590000000004</v>
      </c>
      <c r="T16" s="23"/>
      <c r="U16" s="23"/>
      <c r="V16" s="34">
        <f>SUM(V4:V15)</f>
        <v>3060.8700000000008</v>
      </c>
      <c r="W16" s="27"/>
      <c r="X16" s="34">
        <f>SUM(X4:X15)</f>
        <v>981.61</v>
      </c>
      <c r="Y16" s="23"/>
      <c r="Z16" s="23"/>
      <c r="AA16" s="47">
        <f>SUM(AA4:AA15)</f>
        <v>0</v>
      </c>
    </row>
    <row r="17" spans="1:27" ht="19.5" customHeight="1" x14ac:dyDescent="0.25">
      <c r="B17" s="1"/>
      <c r="D17" s="38"/>
      <c r="F17" s="38"/>
      <c r="R17" s="92" t="s">
        <v>1</v>
      </c>
      <c r="S17" s="85"/>
      <c r="T17" s="85"/>
      <c r="U17" s="85"/>
      <c r="V17" s="93"/>
      <c r="W17" s="26"/>
      <c r="X17" s="84" t="s">
        <v>2</v>
      </c>
      <c r="Y17" s="85"/>
      <c r="Z17" s="85"/>
      <c r="AA17" s="86"/>
    </row>
    <row r="18" spans="1:27" ht="18" customHeight="1" x14ac:dyDescent="0.25">
      <c r="B18" s="1"/>
      <c r="R18" s="94" t="s">
        <v>17</v>
      </c>
      <c r="S18" s="32">
        <v>876.89</v>
      </c>
      <c r="T18" s="10" t="s">
        <v>44</v>
      </c>
      <c r="U18" s="30">
        <v>44317</v>
      </c>
      <c r="V18" s="75">
        <f>D5-S18-S19-S20-S21-S22-S23-S24-S25-S26-S27-S28+'[1]red.rad-žen.orfg'!$F$5+'[1]red.rad-žen.orfg'!$F$5+'[1]red.rad-žen.orfg'!$F$5+'[1]red.rad-žen.orfg'!$F$5+'[1]red.rad-žen.orfg'!$F$5+F5+F5+F5+F5+F5+F5+F5-S29</f>
        <v>1833.8199999999988</v>
      </c>
      <c r="W18" s="26"/>
      <c r="X18" s="32">
        <v>163.62</v>
      </c>
      <c r="Y18" s="10" t="s">
        <v>58</v>
      </c>
      <c r="Z18" s="49" t="s">
        <v>62</v>
      </c>
      <c r="AA18" s="78">
        <f>M5-X30</f>
        <v>0</v>
      </c>
    </row>
    <row r="19" spans="1:27" ht="18" customHeight="1" x14ac:dyDescent="0.25">
      <c r="A19" t="s">
        <v>73</v>
      </c>
      <c r="B19" s="1"/>
      <c r="P19" s="38"/>
      <c r="R19" s="95"/>
      <c r="S19" s="32">
        <v>876.89</v>
      </c>
      <c r="T19" s="10" t="s">
        <v>45</v>
      </c>
      <c r="U19" s="30">
        <v>44348</v>
      </c>
      <c r="V19" s="76"/>
      <c r="W19" s="26"/>
      <c r="X19" s="32">
        <v>163.62</v>
      </c>
      <c r="Y19" s="10" t="s">
        <v>66</v>
      </c>
      <c r="Z19" s="49" t="s">
        <v>63</v>
      </c>
      <c r="AA19" s="79"/>
    </row>
    <row r="20" spans="1:27" ht="18" customHeight="1" x14ac:dyDescent="0.25">
      <c r="E20" s="38"/>
      <c r="R20" s="95"/>
      <c r="S20" s="32">
        <v>876.89</v>
      </c>
      <c r="T20" s="10" t="s">
        <v>45</v>
      </c>
      <c r="U20" s="30">
        <v>44378</v>
      </c>
      <c r="V20" s="76"/>
      <c r="W20" s="26"/>
      <c r="X20" s="32">
        <v>190.88</v>
      </c>
      <c r="Y20" s="10" t="s">
        <v>67</v>
      </c>
      <c r="Z20" s="49" t="s">
        <v>64</v>
      </c>
      <c r="AA20" s="79"/>
    </row>
    <row r="21" spans="1:27" ht="18" customHeight="1" x14ac:dyDescent="0.25">
      <c r="R21" s="95"/>
      <c r="S21" s="32">
        <v>876.89</v>
      </c>
      <c r="T21" s="10" t="s">
        <v>52</v>
      </c>
      <c r="U21" s="30">
        <v>44409</v>
      </c>
      <c r="V21" s="76"/>
      <c r="W21" s="26"/>
      <c r="X21" s="32">
        <v>204.51</v>
      </c>
      <c r="Y21" s="10" t="s">
        <v>68</v>
      </c>
      <c r="Z21" s="10" t="s">
        <v>65</v>
      </c>
      <c r="AA21" s="79"/>
    </row>
    <row r="22" spans="1:27" ht="18" customHeight="1" x14ac:dyDescent="0.25">
      <c r="R22" s="95"/>
      <c r="S22" s="32">
        <v>876.89</v>
      </c>
      <c r="T22" s="10" t="s">
        <v>52</v>
      </c>
      <c r="U22" s="30">
        <v>44440</v>
      </c>
      <c r="V22" s="76"/>
      <c r="W22" s="26"/>
      <c r="X22" s="32"/>
      <c r="Y22" s="10"/>
      <c r="Z22" s="10"/>
      <c r="AA22" s="79"/>
    </row>
    <row r="23" spans="1:27" ht="18" customHeight="1" x14ac:dyDescent="0.25">
      <c r="F23" s="38"/>
      <c r="R23" s="95"/>
      <c r="S23" s="32">
        <v>876.89</v>
      </c>
      <c r="T23" s="10" t="s">
        <v>54</v>
      </c>
      <c r="U23" s="30">
        <v>44470</v>
      </c>
      <c r="V23" s="76"/>
      <c r="W23" s="26"/>
      <c r="X23" s="32"/>
      <c r="Y23" s="10"/>
      <c r="Z23" s="10"/>
      <c r="AA23" s="79"/>
    </row>
    <row r="24" spans="1:27" ht="18" customHeight="1" x14ac:dyDescent="0.25">
      <c r="R24" s="95"/>
      <c r="S24" s="32">
        <v>876.89</v>
      </c>
      <c r="T24" s="10" t="s">
        <v>54</v>
      </c>
      <c r="U24" s="30">
        <v>44501</v>
      </c>
      <c r="V24" s="76"/>
      <c r="W24" s="26"/>
      <c r="X24" s="32"/>
      <c r="Y24" s="10"/>
      <c r="Z24" s="10"/>
      <c r="AA24" s="79"/>
    </row>
    <row r="25" spans="1:27" ht="18" customHeight="1" x14ac:dyDescent="0.25">
      <c r="P25" s="38"/>
      <c r="R25" s="95"/>
      <c r="S25" s="32">
        <v>876.89</v>
      </c>
      <c r="T25" s="10" t="s">
        <v>55</v>
      </c>
      <c r="U25" s="30">
        <v>44531</v>
      </c>
      <c r="V25" s="76"/>
      <c r="W25" s="26"/>
      <c r="X25" s="32"/>
      <c r="Y25" s="10"/>
      <c r="Z25" s="10"/>
      <c r="AA25" s="79"/>
    </row>
    <row r="26" spans="1:27" ht="18" customHeight="1" x14ac:dyDescent="0.25">
      <c r="R26" s="95"/>
      <c r="S26" s="32">
        <v>999.26</v>
      </c>
      <c r="T26" s="10" t="s">
        <v>55</v>
      </c>
      <c r="U26" s="30">
        <v>44562</v>
      </c>
      <c r="V26" s="76"/>
      <c r="W26" s="26"/>
      <c r="X26" s="32"/>
      <c r="Y26" s="10"/>
      <c r="Z26" s="10"/>
      <c r="AA26" s="79"/>
    </row>
    <row r="27" spans="1:27" ht="18" customHeight="1" x14ac:dyDescent="0.25">
      <c r="R27" s="95"/>
      <c r="S27" s="32">
        <v>999.26</v>
      </c>
      <c r="T27" s="10" t="s">
        <v>56</v>
      </c>
      <c r="U27" s="30">
        <v>44593</v>
      </c>
      <c r="V27" s="76"/>
      <c r="W27" s="26"/>
      <c r="X27" s="32"/>
      <c r="Y27" s="10"/>
      <c r="Z27" s="10"/>
      <c r="AA27" s="79"/>
    </row>
    <row r="28" spans="1:27" ht="18" customHeight="1" x14ac:dyDescent="0.25">
      <c r="R28" s="95"/>
      <c r="S28" s="32">
        <v>999.26</v>
      </c>
      <c r="T28" s="10" t="s">
        <v>56</v>
      </c>
      <c r="U28" s="30">
        <v>44621</v>
      </c>
      <c r="V28" s="76"/>
      <c r="W28" s="26"/>
      <c r="X28" s="32"/>
      <c r="Y28" s="10"/>
      <c r="Z28" s="10"/>
      <c r="AA28" s="79"/>
    </row>
    <row r="29" spans="1:27" ht="18" customHeight="1" x14ac:dyDescent="0.25">
      <c r="R29" s="96"/>
      <c r="S29" s="32">
        <v>4443.6400000000003</v>
      </c>
      <c r="T29" s="10" t="s">
        <v>58</v>
      </c>
      <c r="U29" s="69" t="s">
        <v>59</v>
      </c>
      <c r="V29" s="77"/>
      <c r="W29" s="26"/>
      <c r="X29" s="32"/>
      <c r="Y29" s="10"/>
      <c r="Z29" s="10"/>
      <c r="AA29" s="80"/>
    </row>
    <row r="30" spans="1:27" ht="21" customHeight="1" thickBot="1" x14ac:dyDescent="0.3">
      <c r="R30" s="20" t="s">
        <v>14</v>
      </c>
      <c r="S30" s="42">
        <f>SUM(S18:S29)</f>
        <v>14456.54</v>
      </c>
      <c r="T30" s="21"/>
      <c r="U30" s="21"/>
      <c r="V30" s="35">
        <f>SUM(V18:V29)</f>
        <v>1833.8199999999988</v>
      </c>
      <c r="W30" s="26"/>
      <c r="X30" s="35">
        <f>SUM(X18:X29)</f>
        <v>722.63</v>
      </c>
      <c r="Y30" s="21"/>
      <c r="Z30" s="21"/>
      <c r="AA30" s="48">
        <f>SUM(AA18:AA29)</f>
        <v>0</v>
      </c>
    </row>
    <row r="31" spans="1:27" ht="19.5" customHeight="1" x14ac:dyDescent="0.25">
      <c r="R31" s="90" t="s">
        <v>1</v>
      </c>
      <c r="S31" s="82"/>
      <c r="T31" s="82"/>
      <c r="U31" s="82"/>
      <c r="V31" s="91"/>
      <c r="W31" s="28"/>
      <c r="X31" s="81" t="s">
        <v>2</v>
      </c>
      <c r="Y31" s="82"/>
      <c r="Z31" s="82"/>
      <c r="AA31" s="83"/>
    </row>
    <row r="32" spans="1:27" ht="15" x14ac:dyDescent="0.25">
      <c r="R32" s="74" t="s">
        <v>18</v>
      </c>
      <c r="S32" s="32">
        <v>239.48</v>
      </c>
      <c r="T32" s="10" t="s">
        <v>44</v>
      </c>
      <c r="U32" s="30">
        <v>44317</v>
      </c>
      <c r="V32" s="75">
        <f>D6-S32-S33-S34-S35-S36-S37-S38-S39-S40-S41-S42+'[1]red.rad-žen.orfg'!$F$6+'[1]red.rad-žen.orfg'!$F$6+'[1]red.rad-žen.orfg'!$F$6+'[1]red.rad-žen.orfg'!$F$6+'[1]red.rad-žen.orfg'!$F$6+F6+F6+F6+F6+F6+F6+F6-S43</f>
        <v>606.74999999999977</v>
      </c>
      <c r="W32" s="26"/>
      <c r="X32" s="32">
        <v>40.89</v>
      </c>
      <c r="Y32" s="10" t="s">
        <v>58</v>
      </c>
      <c r="Z32" s="49" t="s">
        <v>62</v>
      </c>
      <c r="AA32" s="78">
        <f>M6-X44</f>
        <v>0</v>
      </c>
    </row>
    <row r="33" spans="18:27" ht="15" x14ac:dyDescent="0.25">
      <c r="R33" s="74"/>
      <c r="S33" s="32">
        <v>239.48</v>
      </c>
      <c r="T33" s="10" t="s">
        <v>45</v>
      </c>
      <c r="U33" s="30">
        <v>44348</v>
      </c>
      <c r="V33" s="76"/>
      <c r="W33" s="26"/>
      <c r="X33" s="32">
        <v>40.89</v>
      </c>
      <c r="Y33" s="10" t="s">
        <v>66</v>
      </c>
      <c r="Z33" s="49" t="s">
        <v>63</v>
      </c>
      <c r="AA33" s="79"/>
    </row>
    <row r="34" spans="18:27" ht="15" x14ac:dyDescent="0.25">
      <c r="R34" s="74"/>
      <c r="S34" s="32">
        <v>239.48</v>
      </c>
      <c r="T34" s="10" t="s">
        <v>45</v>
      </c>
      <c r="U34" s="30">
        <v>44378</v>
      </c>
      <c r="V34" s="76"/>
      <c r="W34" s="26"/>
      <c r="X34" s="32">
        <v>40.89</v>
      </c>
      <c r="Y34" s="10" t="s">
        <v>67</v>
      </c>
      <c r="Z34" s="49" t="s">
        <v>64</v>
      </c>
      <c r="AA34" s="79"/>
    </row>
    <row r="35" spans="18:27" ht="15" x14ac:dyDescent="0.25">
      <c r="R35" s="74"/>
      <c r="S35" s="32">
        <v>239.48</v>
      </c>
      <c r="T35" s="10" t="s">
        <v>47</v>
      </c>
      <c r="U35" s="30">
        <v>44409</v>
      </c>
      <c r="V35" s="76"/>
      <c r="W35" s="26"/>
      <c r="X35" s="32">
        <v>40.89</v>
      </c>
      <c r="Y35" s="10" t="s">
        <v>68</v>
      </c>
      <c r="Z35" s="10" t="s">
        <v>65</v>
      </c>
      <c r="AA35" s="79"/>
    </row>
    <row r="36" spans="18:27" ht="15" x14ac:dyDescent="0.25">
      <c r="R36" s="74"/>
      <c r="S36" s="32">
        <v>239.48</v>
      </c>
      <c r="T36" s="10" t="s">
        <v>51</v>
      </c>
      <c r="U36" s="30">
        <v>44440</v>
      </c>
      <c r="V36" s="76"/>
      <c r="W36" s="26"/>
      <c r="X36" s="32"/>
      <c r="Y36" s="10"/>
      <c r="Z36" s="10"/>
      <c r="AA36" s="79"/>
    </row>
    <row r="37" spans="18:27" ht="15" x14ac:dyDescent="0.25">
      <c r="R37" s="74"/>
      <c r="S37" s="32">
        <v>239.48</v>
      </c>
      <c r="T37" s="10" t="s">
        <v>53</v>
      </c>
      <c r="U37" s="30">
        <v>44470</v>
      </c>
      <c r="V37" s="76"/>
      <c r="W37" s="26"/>
      <c r="X37" s="32"/>
      <c r="Y37" s="10"/>
      <c r="Z37" s="10"/>
      <c r="AA37" s="79"/>
    </row>
    <row r="38" spans="18:27" ht="15" x14ac:dyDescent="0.25">
      <c r="R38" s="74"/>
      <c r="S38" s="32">
        <v>239.48</v>
      </c>
      <c r="T38" s="10" t="s">
        <v>53</v>
      </c>
      <c r="U38" s="30">
        <v>44501</v>
      </c>
      <c r="V38" s="76"/>
      <c r="W38" s="26"/>
      <c r="X38" s="32"/>
      <c r="Y38" s="10"/>
      <c r="Z38" s="10"/>
      <c r="AA38" s="79"/>
    </row>
    <row r="39" spans="18:27" ht="15" x14ac:dyDescent="0.25">
      <c r="R39" s="74"/>
      <c r="S39" s="32">
        <v>239.48</v>
      </c>
      <c r="T39" s="10" t="s">
        <v>55</v>
      </c>
      <c r="U39" s="30">
        <v>44531</v>
      </c>
      <c r="V39" s="76"/>
      <c r="W39" s="26"/>
      <c r="X39" s="32"/>
      <c r="Y39" s="10"/>
      <c r="Z39" s="10"/>
      <c r="AA39" s="79"/>
    </row>
    <row r="40" spans="18:27" ht="15" x14ac:dyDescent="0.25">
      <c r="R40" s="74"/>
      <c r="S40" s="32">
        <v>225.51</v>
      </c>
      <c r="T40" s="10" t="s">
        <v>55</v>
      </c>
      <c r="U40" s="30">
        <v>44562</v>
      </c>
      <c r="V40" s="76"/>
      <c r="W40" s="26"/>
      <c r="X40" s="32"/>
      <c r="Y40" s="10"/>
      <c r="Z40" s="10"/>
      <c r="AA40" s="79"/>
    </row>
    <row r="41" spans="18:27" ht="15" x14ac:dyDescent="0.25">
      <c r="R41" s="74"/>
      <c r="S41" s="32">
        <v>225.51</v>
      </c>
      <c r="T41" s="10" t="s">
        <v>56</v>
      </c>
      <c r="U41" s="30">
        <v>44593</v>
      </c>
      <c r="V41" s="76"/>
      <c r="W41" s="26"/>
      <c r="X41" s="32"/>
      <c r="Y41" s="10"/>
      <c r="Z41" s="10"/>
      <c r="AA41" s="79"/>
    </row>
    <row r="42" spans="18:27" ht="15" x14ac:dyDescent="0.25">
      <c r="R42" s="74"/>
      <c r="S42" s="32">
        <v>225.51</v>
      </c>
      <c r="T42" s="10" t="s">
        <v>56</v>
      </c>
      <c r="U42" s="30">
        <v>44621</v>
      </c>
      <c r="V42" s="76"/>
      <c r="W42" s="26"/>
      <c r="X42" s="32"/>
      <c r="Y42" s="10"/>
      <c r="Z42" s="10"/>
      <c r="AA42" s="79"/>
    </row>
    <row r="43" spans="18:27" ht="15" x14ac:dyDescent="0.25">
      <c r="R43" s="74"/>
      <c r="S43" s="32">
        <v>1260.0999999999999</v>
      </c>
      <c r="T43" s="10" t="s">
        <v>58</v>
      </c>
      <c r="U43" s="69" t="s">
        <v>59</v>
      </c>
      <c r="V43" s="77"/>
      <c r="W43" s="26"/>
      <c r="X43" s="32"/>
      <c r="Y43" s="10"/>
      <c r="Z43" s="10"/>
      <c r="AA43" s="80"/>
    </row>
    <row r="44" spans="18:27" ht="21" customHeight="1" thickBot="1" x14ac:dyDescent="0.3">
      <c r="R44" s="22" t="s">
        <v>14</v>
      </c>
      <c r="S44" s="41">
        <f>SUM(S32:S43)</f>
        <v>3852.47</v>
      </c>
      <c r="T44" s="23"/>
      <c r="U44" s="23"/>
      <c r="V44" s="34">
        <f>SUM(V32:V43)</f>
        <v>606.74999999999977</v>
      </c>
      <c r="W44" s="27"/>
      <c r="X44" s="34">
        <f>SUM(X32:X43)</f>
        <v>163.56</v>
      </c>
      <c r="Y44" s="23"/>
      <c r="Z44" s="23"/>
      <c r="AA44" s="47">
        <f>SUM(AA32:AA43)</f>
        <v>0</v>
      </c>
    </row>
    <row r="45" spans="18:27" ht="19.5" customHeight="1" x14ac:dyDescent="0.25">
      <c r="R45" s="92" t="s">
        <v>26</v>
      </c>
      <c r="S45" s="85"/>
      <c r="T45" s="85"/>
      <c r="U45" s="85"/>
      <c r="V45" s="93"/>
      <c r="W45" s="26"/>
      <c r="X45" s="84" t="s">
        <v>2</v>
      </c>
      <c r="Y45" s="85"/>
      <c r="Z45" s="85"/>
      <c r="AA45" s="86"/>
    </row>
    <row r="46" spans="18:27" ht="15" customHeight="1" x14ac:dyDescent="0.25">
      <c r="R46" s="74" t="s">
        <v>72</v>
      </c>
      <c r="S46" s="32">
        <v>7000</v>
      </c>
      <c r="T46" s="10" t="s">
        <v>58</v>
      </c>
      <c r="U46" s="10" t="s">
        <v>60</v>
      </c>
      <c r="V46" s="75">
        <v>0</v>
      </c>
      <c r="W46" s="26"/>
      <c r="X46" s="32"/>
      <c r="Y46" s="10"/>
      <c r="Z46" s="10"/>
      <c r="AA46" s="78">
        <v>0</v>
      </c>
    </row>
    <row r="47" spans="18:27" ht="15" customHeight="1" x14ac:dyDescent="0.25">
      <c r="R47" s="74"/>
      <c r="S47" s="32" t="s">
        <v>71</v>
      </c>
      <c r="T47" s="10"/>
      <c r="U47" s="10"/>
      <c r="V47" s="76"/>
      <c r="W47" s="26"/>
      <c r="X47" s="32" t="s">
        <v>71</v>
      </c>
      <c r="Y47" s="10"/>
      <c r="Z47" s="10"/>
      <c r="AA47" s="79"/>
    </row>
    <row r="48" spans="18:27" ht="15" customHeight="1" x14ac:dyDescent="0.25">
      <c r="R48" s="74"/>
      <c r="S48" s="32"/>
      <c r="T48" s="10"/>
      <c r="U48" s="10"/>
      <c r="V48" s="76"/>
      <c r="W48" s="26"/>
      <c r="X48" s="32"/>
      <c r="Y48" s="10"/>
      <c r="Z48" s="10"/>
      <c r="AA48" s="79"/>
    </row>
    <row r="49" spans="18:27" ht="15" customHeight="1" x14ac:dyDescent="0.25">
      <c r="R49" s="74"/>
      <c r="S49" s="32"/>
      <c r="T49" s="10"/>
      <c r="U49" s="10"/>
      <c r="V49" s="76"/>
      <c r="W49" s="26"/>
      <c r="X49" s="32"/>
      <c r="Y49" s="10"/>
      <c r="Z49" s="10"/>
      <c r="AA49" s="79"/>
    </row>
    <row r="50" spans="18:27" ht="15" customHeight="1" x14ac:dyDescent="0.25">
      <c r="R50" s="74"/>
      <c r="S50" s="32"/>
      <c r="T50" s="10"/>
      <c r="U50" s="10"/>
      <c r="V50" s="76"/>
      <c r="W50" s="26"/>
      <c r="X50" s="32"/>
      <c r="Y50" s="10"/>
      <c r="Z50" s="10"/>
      <c r="AA50" s="79"/>
    </row>
    <row r="51" spans="18:27" ht="15" customHeight="1" x14ac:dyDescent="0.25">
      <c r="R51" s="74"/>
      <c r="S51" s="32"/>
      <c r="T51" s="10"/>
      <c r="U51" s="10"/>
      <c r="V51" s="76"/>
      <c r="W51" s="26"/>
      <c r="X51" s="32"/>
      <c r="Y51" s="10"/>
      <c r="Z51" s="10"/>
      <c r="AA51" s="79"/>
    </row>
    <row r="52" spans="18:27" ht="15" customHeight="1" x14ac:dyDescent="0.25">
      <c r="R52" s="74"/>
      <c r="S52" s="32"/>
      <c r="T52" s="10"/>
      <c r="U52" s="10"/>
      <c r="V52" s="76"/>
      <c r="W52" s="26"/>
      <c r="X52" s="32"/>
      <c r="Y52" s="10"/>
      <c r="Z52" s="10"/>
      <c r="AA52" s="79"/>
    </row>
    <row r="53" spans="18:27" ht="15" customHeight="1" x14ac:dyDescent="0.25">
      <c r="R53" s="74"/>
      <c r="S53" s="32"/>
      <c r="T53" s="10"/>
      <c r="U53" s="10"/>
      <c r="V53" s="76"/>
      <c r="W53" s="26"/>
      <c r="X53" s="32"/>
      <c r="Y53" s="10"/>
      <c r="Z53" s="10"/>
      <c r="AA53" s="79"/>
    </row>
    <row r="54" spans="18:27" ht="15" customHeight="1" x14ac:dyDescent="0.25">
      <c r="R54" s="74"/>
      <c r="S54" s="32"/>
      <c r="T54" s="10"/>
      <c r="U54" s="10"/>
      <c r="V54" s="76"/>
      <c r="W54" s="26"/>
      <c r="X54" s="32"/>
      <c r="Y54" s="10"/>
      <c r="Z54" s="10"/>
      <c r="AA54" s="79"/>
    </row>
    <row r="55" spans="18:27" ht="15" customHeight="1" x14ac:dyDescent="0.25">
      <c r="R55" s="74"/>
      <c r="S55" s="32"/>
      <c r="T55" s="10"/>
      <c r="U55" s="10"/>
      <c r="V55" s="76"/>
      <c r="W55" s="26"/>
      <c r="X55" s="32"/>
      <c r="Y55" s="10"/>
      <c r="Z55" s="10"/>
      <c r="AA55" s="79"/>
    </row>
    <row r="56" spans="18:27" ht="15" customHeight="1" x14ac:dyDescent="0.25">
      <c r="R56" s="74"/>
      <c r="S56" s="32"/>
      <c r="T56" s="10"/>
      <c r="U56" s="10"/>
      <c r="V56" s="76"/>
      <c r="W56" s="26"/>
      <c r="X56" s="32"/>
      <c r="Y56" s="10"/>
      <c r="Z56" s="10"/>
      <c r="AA56" s="79"/>
    </row>
    <row r="57" spans="18:27" ht="15" customHeight="1" x14ac:dyDescent="0.25">
      <c r="R57" s="74"/>
      <c r="S57" s="32"/>
      <c r="T57" s="10"/>
      <c r="U57" s="10"/>
      <c r="V57" s="77"/>
      <c r="W57" s="26"/>
      <c r="X57" s="32"/>
      <c r="Y57" s="10"/>
      <c r="Z57" s="10"/>
      <c r="AA57" s="80"/>
    </row>
    <row r="58" spans="18:27" ht="21" customHeight="1" x14ac:dyDescent="0.25">
      <c r="R58" s="64" t="s">
        <v>14</v>
      </c>
      <c r="S58" s="65">
        <f>SUM(S46:S57)</f>
        <v>7000</v>
      </c>
      <c r="T58" s="7"/>
      <c r="U58" s="7"/>
      <c r="V58" s="66">
        <f>SUM(V46:V57)</f>
        <v>0</v>
      </c>
      <c r="W58" s="67"/>
      <c r="X58" s="66">
        <f>SUM(X46:X57)</f>
        <v>0</v>
      </c>
      <c r="Y58" s="7"/>
      <c r="Z58" s="7"/>
      <c r="AA58" s="68">
        <f>SUM(AA46:AA57)</f>
        <v>0</v>
      </c>
    </row>
    <row r="59" spans="18:27" ht="21" customHeight="1" x14ac:dyDescent="0.25">
      <c r="R59" s="92" t="s">
        <v>26</v>
      </c>
      <c r="S59" s="85"/>
      <c r="T59" s="85"/>
      <c r="U59" s="85"/>
      <c r="V59" s="93"/>
      <c r="W59" s="26"/>
      <c r="X59" s="84" t="s">
        <v>2</v>
      </c>
      <c r="Y59" s="85"/>
      <c r="Z59" s="85"/>
      <c r="AA59" s="86"/>
    </row>
    <row r="60" spans="18:27" ht="15" x14ac:dyDescent="0.25">
      <c r="R60" s="74" t="s">
        <v>48</v>
      </c>
      <c r="S60" s="32">
        <v>809.08</v>
      </c>
      <c r="T60" s="10" t="s">
        <v>58</v>
      </c>
      <c r="U60" s="10" t="s">
        <v>61</v>
      </c>
      <c r="V60" s="75">
        <f>D8-S60-S61-S62-S63-S64-S65-S66-S67-S68-S69-S70+F8+F8+F8+F8+F8+F8+F8</f>
        <v>606.80999999999995</v>
      </c>
      <c r="W60" s="26"/>
      <c r="X60" s="32">
        <v>245.4</v>
      </c>
      <c r="Y60" s="10" t="s">
        <v>66</v>
      </c>
      <c r="Z60" s="49" t="s">
        <v>69</v>
      </c>
      <c r="AA60" s="78">
        <f>M8-X72</f>
        <v>0</v>
      </c>
    </row>
    <row r="61" spans="18:27" ht="15" x14ac:dyDescent="0.25">
      <c r="R61" s="74"/>
      <c r="S61" s="32"/>
      <c r="T61" s="10"/>
      <c r="U61" s="10"/>
      <c r="V61" s="76"/>
      <c r="W61" s="26"/>
      <c r="X61" s="32">
        <v>245.41</v>
      </c>
      <c r="Y61" s="10" t="s">
        <v>67</v>
      </c>
      <c r="Z61" s="49" t="s">
        <v>70</v>
      </c>
      <c r="AA61" s="79"/>
    </row>
    <row r="62" spans="18:27" ht="15" x14ac:dyDescent="0.25">
      <c r="R62" s="74"/>
      <c r="S62" s="32"/>
      <c r="T62" s="10"/>
      <c r="U62" s="10"/>
      <c r="V62" s="76"/>
      <c r="W62" s="26"/>
      <c r="X62" s="32">
        <v>81.8</v>
      </c>
      <c r="Y62" s="10" t="s">
        <v>68</v>
      </c>
      <c r="Z62" s="30">
        <v>44896</v>
      </c>
      <c r="AA62" s="79"/>
    </row>
    <row r="63" spans="18:27" ht="15" x14ac:dyDescent="0.25">
      <c r="R63" s="74"/>
      <c r="S63" s="32"/>
      <c r="T63" s="10"/>
      <c r="U63" s="10"/>
      <c r="V63" s="76"/>
      <c r="W63" s="26"/>
      <c r="X63" s="32"/>
      <c r="Y63" s="10"/>
      <c r="Z63" s="10"/>
      <c r="AA63" s="79"/>
    </row>
    <row r="64" spans="18:27" ht="15" x14ac:dyDescent="0.25">
      <c r="R64" s="74"/>
      <c r="S64" s="32"/>
      <c r="T64" s="10"/>
      <c r="U64" s="10"/>
      <c r="V64" s="76"/>
      <c r="W64" s="26"/>
      <c r="X64" s="32"/>
      <c r="Y64" s="10"/>
      <c r="Z64" s="10"/>
      <c r="AA64" s="79"/>
    </row>
    <row r="65" spans="18:27" ht="15" x14ac:dyDescent="0.25">
      <c r="R65" s="74"/>
      <c r="S65" s="32"/>
      <c r="T65" s="10"/>
      <c r="U65" s="10"/>
      <c r="V65" s="76"/>
      <c r="W65" s="26"/>
      <c r="X65" s="32"/>
      <c r="Y65" s="10"/>
      <c r="Z65" s="10"/>
      <c r="AA65" s="79"/>
    </row>
    <row r="66" spans="18:27" ht="15" x14ac:dyDescent="0.25">
      <c r="R66" s="74"/>
      <c r="S66" s="32"/>
      <c r="T66" s="10"/>
      <c r="U66" s="10"/>
      <c r="V66" s="76"/>
      <c r="W66" s="26"/>
      <c r="X66" s="32"/>
      <c r="Y66" s="10"/>
      <c r="Z66" s="10"/>
      <c r="AA66" s="79"/>
    </row>
    <row r="67" spans="18:27" ht="15" x14ac:dyDescent="0.25">
      <c r="R67" s="74"/>
      <c r="S67" s="32"/>
      <c r="T67" s="10"/>
      <c r="U67" s="10"/>
      <c r="V67" s="76"/>
      <c r="W67" s="26"/>
      <c r="X67" s="32"/>
      <c r="Y67" s="10"/>
      <c r="Z67" s="10"/>
      <c r="AA67" s="79"/>
    </row>
    <row r="68" spans="18:27" ht="15" x14ac:dyDescent="0.25">
      <c r="R68" s="74"/>
      <c r="S68" s="32"/>
      <c r="T68" s="10"/>
      <c r="U68" s="10"/>
      <c r="V68" s="76"/>
      <c r="W68" s="26"/>
      <c r="X68" s="32"/>
      <c r="Y68" s="10"/>
      <c r="Z68" s="10"/>
      <c r="AA68" s="79"/>
    </row>
    <row r="69" spans="18:27" ht="15" x14ac:dyDescent="0.25">
      <c r="R69" s="74"/>
      <c r="S69" s="32"/>
      <c r="T69" s="10"/>
      <c r="U69" s="10"/>
      <c r="V69" s="76"/>
      <c r="W69" s="26"/>
      <c r="X69" s="32"/>
      <c r="Y69" s="10"/>
      <c r="Z69" s="10"/>
      <c r="AA69" s="79"/>
    </row>
    <row r="70" spans="18:27" ht="15" x14ac:dyDescent="0.25">
      <c r="R70" s="74"/>
      <c r="S70" s="32"/>
      <c r="T70" s="10"/>
      <c r="U70" s="10"/>
      <c r="V70" s="76"/>
      <c r="W70" s="26"/>
      <c r="X70" s="32"/>
      <c r="Y70" s="10"/>
      <c r="Z70" s="10"/>
      <c r="AA70" s="79"/>
    </row>
    <row r="71" spans="18:27" ht="15" x14ac:dyDescent="0.25">
      <c r="R71" s="74"/>
      <c r="S71" s="32"/>
      <c r="T71" s="10"/>
      <c r="U71" s="10"/>
      <c r="V71" s="77"/>
      <c r="W71" s="26"/>
      <c r="X71" s="32"/>
      <c r="Y71" s="10"/>
      <c r="Z71" s="10"/>
      <c r="AA71" s="80"/>
    </row>
    <row r="72" spans="18:27" x14ac:dyDescent="0.25">
      <c r="R72" s="64" t="s">
        <v>14</v>
      </c>
      <c r="S72" s="65">
        <f>SUM(S60:S71)</f>
        <v>809.08</v>
      </c>
      <c r="T72" s="7"/>
      <c r="U72" s="7"/>
      <c r="V72" s="66">
        <f>SUM(V60:V71)</f>
        <v>606.80999999999995</v>
      </c>
      <c r="W72" s="67"/>
      <c r="X72" s="66">
        <f>SUM(X60:X71)</f>
        <v>572.61</v>
      </c>
      <c r="Y72" s="7"/>
      <c r="Z72" s="7"/>
      <c r="AA72" s="68">
        <f>SUM(AA60:AA71)</f>
        <v>0</v>
      </c>
    </row>
    <row r="73" spans="18:27" ht="16.5" thickBot="1" x14ac:dyDescent="0.3">
      <c r="R73" s="60"/>
      <c r="S73" s="58"/>
      <c r="T73" s="59"/>
      <c r="U73" s="59"/>
      <c r="V73" s="61"/>
      <c r="W73" s="26"/>
      <c r="X73" s="62"/>
      <c r="Y73" s="59"/>
      <c r="Z73" s="59"/>
      <c r="AA73" s="63"/>
    </row>
    <row r="74" spans="18:27" x14ac:dyDescent="0.25">
      <c r="R74" s="90" t="s">
        <v>26</v>
      </c>
      <c r="S74" s="82"/>
      <c r="T74" s="82"/>
      <c r="U74" s="82"/>
      <c r="V74" s="91"/>
      <c r="W74" s="28"/>
      <c r="X74" s="81" t="s">
        <v>2</v>
      </c>
      <c r="Y74" s="82"/>
      <c r="Z74" s="82"/>
      <c r="AA74" s="83"/>
    </row>
    <row r="75" spans="18:27" ht="15" customHeight="1" x14ac:dyDescent="0.25">
      <c r="R75" s="94" t="s">
        <v>10</v>
      </c>
      <c r="S75" s="32">
        <v>2252.0300000000002</v>
      </c>
      <c r="T75" s="10" t="s">
        <v>44</v>
      </c>
      <c r="U75" s="30">
        <v>44317</v>
      </c>
      <c r="V75" s="75">
        <f>D9-S75-S76-S77-S78-S79-S80-S81-S82-S83-S84-S85+'[1]red.rad-žen.orfg'!$F$8+'[1]red.rad-žen.orfg'!$F$8+'[1]red.rad-žen.orfg'!$F$8+'[1]red.rad-žen.orfg'!$F$8+'[1]red.rad-žen.orfg'!$F$8+F9+F9+F9+F9+F9+F9+F9-S86</f>
        <v>3060.889999999994</v>
      </c>
      <c r="W75" s="26"/>
      <c r="X75" s="32">
        <v>190.88</v>
      </c>
      <c r="Y75" s="10" t="s">
        <v>58</v>
      </c>
      <c r="Z75" s="49" t="s">
        <v>62</v>
      </c>
      <c r="AA75" s="78">
        <f>M9-X87</f>
        <v>0</v>
      </c>
    </row>
    <row r="76" spans="18:27" ht="15" customHeight="1" x14ac:dyDescent="0.25">
      <c r="R76" s="95"/>
      <c r="S76" s="32">
        <v>2252.0300000000002</v>
      </c>
      <c r="T76" s="10" t="s">
        <v>45</v>
      </c>
      <c r="U76" s="30">
        <v>44348</v>
      </c>
      <c r="V76" s="76"/>
      <c r="W76" s="26"/>
      <c r="X76" s="32">
        <v>190.86</v>
      </c>
      <c r="Y76" s="10" t="s">
        <v>66</v>
      </c>
      <c r="Z76" s="49" t="s">
        <v>63</v>
      </c>
      <c r="AA76" s="79"/>
    </row>
    <row r="77" spans="18:27" ht="15" customHeight="1" x14ac:dyDescent="0.25">
      <c r="R77" s="95"/>
      <c r="S77" s="32">
        <v>2252.0300000000002</v>
      </c>
      <c r="T77" s="10" t="s">
        <v>45</v>
      </c>
      <c r="U77" s="30">
        <v>44378</v>
      </c>
      <c r="V77" s="76"/>
      <c r="W77" s="26"/>
      <c r="X77" s="32">
        <v>400.35</v>
      </c>
      <c r="Y77" s="10" t="s">
        <v>67</v>
      </c>
      <c r="Z77" s="49" t="s">
        <v>64</v>
      </c>
      <c r="AA77" s="79"/>
    </row>
    <row r="78" spans="18:27" ht="15" customHeight="1" x14ac:dyDescent="0.25">
      <c r="R78" s="95"/>
      <c r="S78" s="32">
        <v>2252.0300000000002</v>
      </c>
      <c r="T78" s="10" t="s">
        <v>47</v>
      </c>
      <c r="U78" s="30">
        <v>44409</v>
      </c>
      <c r="V78" s="76"/>
      <c r="W78" s="26"/>
      <c r="X78" s="32">
        <v>505.26</v>
      </c>
      <c r="Y78" s="10" t="s">
        <v>68</v>
      </c>
      <c r="Z78" s="10" t="s">
        <v>65</v>
      </c>
      <c r="AA78" s="79"/>
    </row>
    <row r="79" spans="18:27" ht="15" customHeight="1" x14ac:dyDescent="0.25">
      <c r="R79" s="95"/>
      <c r="S79" s="32">
        <v>2252.0300000000002</v>
      </c>
      <c r="T79" s="10" t="s">
        <v>51</v>
      </c>
      <c r="U79" s="30">
        <v>44440</v>
      </c>
      <c r="V79" s="76"/>
      <c r="W79" s="26"/>
      <c r="X79" s="32"/>
      <c r="Y79" s="10"/>
      <c r="Z79" s="10"/>
      <c r="AA79" s="79"/>
    </row>
    <row r="80" spans="18:27" ht="15" customHeight="1" x14ac:dyDescent="0.25">
      <c r="R80" s="95"/>
      <c r="S80" s="32">
        <v>2252.0300000000002</v>
      </c>
      <c r="T80" s="10" t="s">
        <v>53</v>
      </c>
      <c r="U80" s="30">
        <v>44470</v>
      </c>
      <c r="V80" s="76"/>
      <c r="W80" s="26"/>
      <c r="X80" s="32"/>
      <c r="Y80" s="10"/>
      <c r="Z80" s="10"/>
      <c r="AA80" s="79"/>
    </row>
    <row r="81" spans="15:27" ht="15" customHeight="1" x14ac:dyDescent="0.25">
      <c r="R81" s="95"/>
      <c r="S81" s="32">
        <v>2252.0300000000002</v>
      </c>
      <c r="T81" s="10" t="s">
        <v>53</v>
      </c>
      <c r="U81" s="30">
        <v>44501</v>
      </c>
      <c r="V81" s="76"/>
      <c r="W81" s="26"/>
      <c r="X81" s="32"/>
      <c r="Y81" s="10"/>
      <c r="Z81" s="10"/>
      <c r="AA81" s="79"/>
    </row>
    <row r="82" spans="15:27" ht="15" customHeight="1" x14ac:dyDescent="0.25">
      <c r="R82" s="95"/>
      <c r="S82" s="32">
        <v>2252.0300000000002</v>
      </c>
      <c r="T82" s="10" t="s">
        <v>55</v>
      </c>
      <c r="U82" s="30">
        <v>44531</v>
      </c>
      <c r="V82" s="76"/>
      <c r="W82" s="26"/>
      <c r="X82" s="32"/>
      <c r="Y82" s="10"/>
      <c r="Z82" s="10"/>
      <c r="AA82" s="79"/>
    </row>
    <row r="83" spans="15:27" ht="15" customHeight="1" x14ac:dyDescent="0.25">
      <c r="R83" s="95"/>
      <c r="S83" s="32">
        <v>1981.87</v>
      </c>
      <c r="T83" s="10" t="s">
        <v>55</v>
      </c>
      <c r="U83" s="30">
        <v>44562</v>
      </c>
      <c r="V83" s="76"/>
      <c r="W83" s="26"/>
      <c r="X83" s="32"/>
      <c r="Y83" s="10"/>
      <c r="Z83" s="10"/>
      <c r="AA83" s="79"/>
    </row>
    <row r="84" spans="15:27" ht="15" customHeight="1" x14ac:dyDescent="0.25">
      <c r="R84" s="95"/>
      <c r="S84" s="32">
        <v>1981.87</v>
      </c>
      <c r="T84" s="10" t="s">
        <v>56</v>
      </c>
      <c r="U84" s="30">
        <v>44593</v>
      </c>
      <c r="V84" s="76"/>
      <c r="W84" s="26"/>
      <c r="X84" s="32"/>
      <c r="Y84" s="10"/>
      <c r="Z84" s="10"/>
      <c r="AA84" s="79"/>
    </row>
    <row r="85" spans="15:27" ht="15" customHeight="1" x14ac:dyDescent="0.25">
      <c r="R85" s="95"/>
      <c r="S85" s="32">
        <v>1981.87</v>
      </c>
      <c r="T85" s="10" t="s">
        <v>56</v>
      </c>
      <c r="U85" s="30">
        <v>44621</v>
      </c>
      <c r="V85" s="76"/>
      <c r="W85" s="26"/>
      <c r="X85" s="32"/>
      <c r="Y85" s="10"/>
      <c r="Z85" s="10"/>
      <c r="AA85" s="79"/>
    </row>
    <row r="86" spans="15:27" ht="15" customHeight="1" x14ac:dyDescent="0.25">
      <c r="R86" s="95"/>
      <c r="S86" s="32">
        <v>8044.9</v>
      </c>
      <c r="T86" s="10" t="s">
        <v>58</v>
      </c>
      <c r="U86" s="69" t="s">
        <v>59</v>
      </c>
      <c r="V86" s="77"/>
      <c r="W86" s="26"/>
      <c r="X86" s="32"/>
      <c r="Y86" s="10"/>
      <c r="Z86" s="10"/>
      <c r="AA86" s="80"/>
    </row>
    <row r="87" spans="15:27" ht="16.5" thickBot="1" x14ac:dyDescent="0.3">
      <c r="R87" s="22" t="s">
        <v>14</v>
      </c>
      <c r="S87" s="41">
        <f>SUM(S75:S86)</f>
        <v>32006.75</v>
      </c>
      <c r="T87" s="23"/>
      <c r="U87" s="23"/>
      <c r="V87" s="34">
        <f>SUM(V75:V86)</f>
        <v>3060.889999999994</v>
      </c>
      <c r="W87" s="27"/>
      <c r="X87" s="34">
        <f>SUM(X75:X86)</f>
        <v>1287.3499999999999</v>
      </c>
      <c r="Y87" s="23"/>
      <c r="Z87" s="23"/>
      <c r="AA87" s="47">
        <f>SUM(AA75:AA86)</f>
        <v>0</v>
      </c>
    </row>
    <row r="88" spans="15:27" x14ac:dyDescent="0.25">
      <c r="R88" s="90" t="s">
        <v>26</v>
      </c>
      <c r="S88" s="82"/>
      <c r="T88" s="82"/>
      <c r="U88" s="82"/>
      <c r="V88" s="91"/>
      <c r="W88" s="28"/>
      <c r="X88" s="81" t="s">
        <v>2</v>
      </c>
      <c r="Y88" s="82"/>
      <c r="Z88" s="82"/>
      <c r="AA88" s="83"/>
    </row>
    <row r="89" spans="15:27" ht="15" x14ac:dyDescent="0.25">
      <c r="R89" s="94" t="s">
        <v>19</v>
      </c>
      <c r="S89" s="32">
        <v>239.48</v>
      </c>
      <c r="T89" s="10" t="s">
        <v>44</v>
      </c>
      <c r="U89" s="30">
        <v>44317</v>
      </c>
      <c r="V89" s="75">
        <f>D10-S89-S90-S91-S92-S93-S94-S95-S96-S97-S98-S99+'[1]red.rad-žen.orfg'!$F$9+'[1]red.rad-žen.orfg'!$F$9+'[1]red.rad-žen.orfg'!$F$9+'[1]red.rad-žen.orfg'!$F$9+'[1]red.rad-žen.orfg'!$F$9+F10+F10+F10+F10+F10+F10+F10-S100</f>
        <v>950.33999999999992</v>
      </c>
      <c r="W89" s="26"/>
      <c r="X89" s="32"/>
      <c r="Y89" s="10"/>
      <c r="Z89" s="10"/>
      <c r="AA89" s="78">
        <f xml:space="preserve"> L10+M10-X101</f>
        <v>524.73</v>
      </c>
    </row>
    <row r="90" spans="15:27" ht="15" x14ac:dyDescent="0.25">
      <c r="R90" s="95"/>
      <c r="S90" s="32">
        <v>239.48</v>
      </c>
      <c r="T90" s="10" t="s">
        <v>45</v>
      </c>
      <c r="U90" s="30">
        <v>44348</v>
      </c>
      <c r="V90" s="76"/>
      <c r="W90" s="26"/>
      <c r="X90" s="32"/>
      <c r="Y90" s="10"/>
      <c r="Z90" s="10"/>
      <c r="AA90" s="79"/>
    </row>
    <row r="91" spans="15:27" ht="15" x14ac:dyDescent="0.25">
      <c r="R91" s="95"/>
      <c r="S91" s="32">
        <v>239.48</v>
      </c>
      <c r="T91" s="10" t="s">
        <v>45</v>
      </c>
      <c r="U91" s="30">
        <v>44378</v>
      </c>
      <c r="V91" s="76"/>
      <c r="W91" s="26"/>
      <c r="X91" s="32"/>
      <c r="Y91" s="10"/>
      <c r="Z91" s="10"/>
      <c r="AA91" s="79"/>
    </row>
    <row r="92" spans="15:27" ht="15" x14ac:dyDescent="0.25">
      <c r="R92" s="95"/>
      <c r="S92" s="32">
        <v>239.48</v>
      </c>
      <c r="T92" s="10" t="s">
        <v>47</v>
      </c>
      <c r="U92" s="30">
        <v>44409</v>
      </c>
      <c r="V92" s="76"/>
      <c r="W92" s="26"/>
      <c r="X92" s="32"/>
      <c r="Y92" s="10"/>
      <c r="Z92" s="10"/>
      <c r="AA92" s="79"/>
    </row>
    <row r="93" spans="15:27" ht="15" x14ac:dyDescent="0.25">
      <c r="R93" s="95"/>
      <c r="S93" s="32">
        <v>239.48</v>
      </c>
      <c r="T93" s="10" t="s">
        <v>51</v>
      </c>
      <c r="U93" s="30">
        <v>44440</v>
      </c>
      <c r="V93" s="76"/>
      <c r="W93" s="26"/>
      <c r="X93" s="32"/>
      <c r="Y93" s="10"/>
      <c r="Z93" s="10"/>
      <c r="AA93" s="79"/>
    </row>
    <row r="94" spans="15:27" ht="15" x14ac:dyDescent="0.25">
      <c r="R94" s="95"/>
      <c r="S94" s="32">
        <v>239.48</v>
      </c>
      <c r="T94" s="10" t="s">
        <v>53</v>
      </c>
      <c r="U94" s="30">
        <v>44470</v>
      </c>
      <c r="V94" s="76"/>
      <c r="W94" s="26"/>
      <c r="X94" s="32"/>
      <c r="Y94" s="10"/>
      <c r="Z94" s="10"/>
      <c r="AA94" s="79"/>
    </row>
    <row r="95" spans="15:27" ht="15" x14ac:dyDescent="0.25">
      <c r="O95" t="s">
        <v>37</v>
      </c>
      <c r="R95" s="95"/>
      <c r="S95" s="32">
        <v>239.48</v>
      </c>
      <c r="T95" s="10" t="s">
        <v>53</v>
      </c>
      <c r="U95" s="30">
        <v>44501</v>
      </c>
      <c r="V95" s="76"/>
      <c r="W95" s="26"/>
      <c r="X95" s="32"/>
      <c r="Y95" s="10"/>
      <c r="Z95" s="10"/>
      <c r="AA95" s="79"/>
    </row>
    <row r="96" spans="15:27" ht="15" x14ac:dyDescent="0.25">
      <c r="R96" s="95"/>
      <c r="S96" s="32">
        <v>239.48</v>
      </c>
      <c r="T96" s="10" t="s">
        <v>55</v>
      </c>
      <c r="U96" s="30">
        <v>44531</v>
      </c>
      <c r="V96" s="76"/>
      <c r="W96" s="26"/>
      <c r="X96" s="32"/>
      <c r="Y96" s="10"/>
      <c r="Z96" s="10"/>
      <c r="AA96" s="79"/>
    </row>
    <row r="97" spans="18:27" ht="15" x14ac:dyDescent="0.25">
      <c r="R97" s="95"/>
      <c r="S97" s="32">
        <v>225.51</v>
      </c>
      <c r="T97" s="10" t="s">
        <v>55</v>
      </c>
      <c r="U97" s="30">
        <v>44562</v>
      </c>
      <c r="V97" s="76"/>
      <c r="W97" s="26"/>
      <c r="X97" s="32"/>
      <c r="Y97" s="10"/>
      <c r="Z97" s="10"/>
      <c r="AA97" s="79"/>
    </row>
    <row r="98" spans="18:27" ht="15.75" customHeight="1" x14ac:dyDescent="0.25">
      <c r="R98" s="95"/>
      <c r="S98" s="32">
        <v>225.51</v>
      </c>
      <c r="T98" s="10" t="s">
        <v>56</v>
      </c>
      <c r="U98" s="30">
        <v>44593</v>
      </c>
      <c r="V98" s="76"/>
      <c r="W98" s="26"/>
      <c r="X98" s="32"/>
      <c r="Y98" s="10"/>
      <c r="Z98" s="10"/>
      <c r="AA98" s="79"/>
    </row>
    <row r="99" spans="18:27" ht="15" x14ac:dyDescent="0.25">
      <c r="R99" s="95"/>
      <c r="S99" s="32">
        <v>225.51</v>
      </c>
      <c r="T99" s="10" t="s">
        <v>56</v>
      </c>
      <c r="U99" s="30">
        <v>44621</v>
      </c>
      <c r="V99" s="76"/>
      <c r="W99" s="26"/>
      <c r="X99" s="32"/>
      <c r="Y99" s="10"/>
      <c r="Z99" s="10"/>
      <c r="AA99" s="79"/>
    </row>
    <row r="100" spans="18:27" ht="15" x14ac:dyDescent="0.25">
      <c r="R100" s="96"/>
      <c r="S100" s="32">
        <v>1718.22</v>
      </c>
      <c r="T100" s="10" t="s">
        <v>58</v>
      </c>
      <c r="U100" s="69" t="s">
        <v>59</v>
      </c>
      <c r="V100" s="77"/>
      <c r="W100" s="26"/>
      <c r="X100" s="32"/>
      <c r="Y100" s="10"/>
      <c r="Z100" s="10"/>
      <c r="AA100" s="80"/>
    </row>
    <row r="101" spans="18:27" ht="16.5" thickBot="1" x14ac:dyDescent="0.3">
      <c r="R101" s="22" t="s">
        <v>14</v>
      </c>
      <c r="S101" s="41">
        <f>SUM(S89:S100)</f>
        <v>4310.59</v>
      </c>
      <c r="T101" s="23"/>
      <c r="U101" s="23"/>
      <c r="V101" s="34">
        <f>SUM(V89:V100)</f>
        <v>950.33999999999992</v>
      </c>
      <c r="W101" s="27"/>
      <c r="X101" s="34">
        <f>SUM(X89:X100)</f>
        <v>0</v>
      </c>
      <c r="Y101" s="23"/>
      <c r="Z101" s="23"/>
      <c r="AA101" s="47">
        <f>SUM(AA89:AA100)</f>
        <v>524.73</v>
      </c>
    </row>
    <row r="102" spans="18:27" x14ac:dyDescent="0.25">
      <c r="R102" s="92" t="s">
        <v>26</v>
      </c>
      <c r="S102" s="85"/>
      <c r="T102" s="85"/>
      <c r="U102" s="85"/>
      <c r="V102" s="93"/>
      <c r="W102" s="26"/>
      <c r="X102" s="84" t="s">
        <v>2</v>
      </c>
      <c r="Y102" s="85"/>
      <c r="Z102" s="85"/>
      <c r="AA102" s="86"/>
    </row>
    <row r="103" spans="18:27" ht="15" x14ac:dyDescent="0.25">
      <c r="R103" s="87" t="s">
        <v>20</v>
      </c>
      <c r="S103" s="32">
        <v>662.35</v>
      </c>
      <c r="T103" s="10" t="s">
        <v>44</v>
      </c>
      <c r="U103" s="30">
        <v>44317</v>
      </c>
      <c r="V103" s="75">
        <f>D11-S103-S104-S105-S106-S107-S108-S109-S110-S111-S112-S113+'[1]red.rad-žen.orfg'!$F$10+'[1]red.rad-žen.orfg'!$F$10+'[1]red.rad-žen.orfg'!$F$10+'[1]red.rad-žen.orfg'!$F$10+'[1]red.rad-žen.orfg'!$F$10+F11+F11+F11+F11+F11+F11+F11-S114</f>
        <v>2766.33</v>
      </c>
      <c r="W103" s="26"/>
      <c r="X103" s="32">
        <v>245.42</v>
      </c>
      <c r="Y103" s="10" t="s">
        <v>58</v>
      </c>
      <c r="Z103" s="49" t="s">
        <v>62</v>
      </c>
      <c r="AA103" s="78">
        <f>M11-X115</f>
        <v>0</v>
      </c>
    </row>
    <row r="104" spans="18:27" ht="15" x14ac:dyDescent="0.25">
      <c r="R104" s="88"/>
      <c r="S104" s="32">
        <v>662.35</v>
      </c>
      <c r="T104" s="10" t="s">
        <v>45</v>
      </c>
      <c r="U104" s="30">
        <v>44348</v>
      </c>
      <c r="V104" s="76"/>
      <c r="W104" s="26"/>
      <c r="X104" s="32">
        <v>245.4</v>
      </c>
      <c r="Y104" s="10" t="s">
        <v>66</v>
      </c>
      <c r="Z104" s="49" t="s">
        <v>63</v>
      </c>
      <c r="AA104" s="79"/>
    </row>
    <row r="105" spans="18:27" ht="15" x14ac:dyDescent="0.25">
      <c r="R105" s="88"/>
      <c r="S105" s="32">
        <v>662.35</v>
      </c>
      <c r="T105" s="10" t="s">
        <v>45</v>
      </c>
      <c r="U105" s="30">
        <v>44378</v>
      </c>
      <c r="V105" s="76"/>
      <c r="W105" s="26"/>
      <c r="X105" s="32">
        <v>463.54</v>
      </c>
      <c r="Y105" s="10" t="s">
        <v>67</v>
      </c>
      <c r="Z105" s="49" t="s">
        <v>64</v>
      </c>
      <c r="AA105" s="79"/>
    </row>
    <row r="106" spans="18:27" ht="15" x14ac:dyDescent="0.25">
      <c r="R106" s="88"/>
      <c r="S106" s="32">
        <v>662.35</v>
      </c>
      <c r="T106" s="10" t="s">
        <v>47</v>
      </c>
      <c r="U106" s="30">
        <v>44409</v>
      </c>
      <c r="V106" s="76"/>
      <c r="W106" s="26"/>
      <c r="X106" s="32">
        <v>572.6</v>
      </c>
      <c r="Y106" s="10" t="s">
        <v>68</v>
      </c>
      <c r="Z106" s="10" t="s">
        <v>65</v>
      </c>
      <c r="AA106" s="79"/>
    </row>
    <row r="107" spans="18:27" ht="15" x14ac:dyDescent="0.25">
      <c r="R107" s="88"/>
      <c r="S107" s="32">
        <v>662.35</v>
      </c>
      <c r="T107" s="10" t="s">
        <v>51</v>
      </c>
      <c r="U107" s="30">
        <v>44440</v>
      </c>
      <c r="V107" s="76"/>
      <c r="W107" s="26"/>
      <c r="X107" s="32"/>
      <c r="Y107" s="10"/>
      <c r="Z107" s="10"/>
      <c r="AA107" s="79"/>
    </row>
    <row r="108" spans="18:27" ht="15" x14ac:dyDescent="0.25">
      <c r="R108" s="88"/>
      <c r="S108" s="32">
        <v>662.35</v>
      </c>
      <c r="T108" s="10" t="s">
        <v>53</v>
      </c>
      <c r="U108" s="30">
        <v>44470</v>
      </c>
      <c r="V108" s="76"/>
      <c r="W108" s="26"/>
      <c r="X108" s="32"/>
      <c r="Y108" s="10"/>
      <c r="Z108" s="10"/>
      <c r="AA108" s="79"/>
    </row>
    <row r="109" spans="18:27" ht="15" x14ac:dyDescent="0.25">
      <c r="R109" s="88"/>
      <c r="S109" s="32">
        <v>662.35</v>
      </c>
      <c r="T109" s="10" t="s">
        <v>53</v>
      </c>
      <c r="U109" s="30">
        <v>44501</v>
      </c>
      <c r="V109" s="76"/>
      <c r="W109" s="26"/>
      <c r="X109" s="32"/>
      <c r="Y109" s="10"/>
      <c r="Z109" s="10"/>
      <c r="AA109" s="79"/>
    </row>
    <row r="110" spans="18:27" ht="15" x14ac:dyDescent="0.25">
      <c r="R110" s="88"/>
      <c r="S110" s="32">
        <v>662.35</v>
      </c>
      <c r="T110" s="10" t="s">
        <v>55</v>
      </c>
      <c r="U110" s="30">
        <v>44531</v>
      </c>
      <c r="V110" s="76"/>
      <c r="W110" s="26"/>
      <c r="X110" s="32"/>
      <c r="Y110" s="10"/>
      <c r="Z110" s="10"/>
      <c r="AA110" s="79"/>
    </row>
    <row r="111" spans="18:27" ht="15" x14ac:dyDescent="0.25">
      <c r="R111" s="88"/>
      <c r="S111" s="32">
        <v>615.04</v>
      </c>
      <c r="T111" s="10" t="s">
        <v>55</v>
      </c>
      <c r="U111" s="30">
        <v>44562</v>
      </c>
      <c r="V111" s="76"/>
      <c r="W111" s="26"/>
      <c r="X111" s="32"/>
      <c r="Y111" s="10"/>
      <c r="Z111" s="10"/>
      <c r="AA111" s="79"/>
    </row>
    <row r="112" spans="18:27" ht="15" x14ac:dyDescent="0.25">
      <c r="R112" s="88"/>
      <c r="S112" s="32">
        <v>615.04</v>
      </c>
      <c r="T112" s="10" t="s">
        <v>56</v>
      </c>
      <c r="U112" s="30">
        <v>44593</v>
      </c>
      <c r="V112" s="76"/>
      <c r="W112" s="26"/>
      <c r="X112" s="32"/>
      <c r="Y112" s="10"/>
      <c r="Z112" s="10"/>
      <c r="AA112" s="79"/>
    </row>
    <row r="113" spans="18:27" ht="15" x14ac:dyDescent="0.25">
      <c r="R113" s="88"/>
      <c r="S113" s="32">
        <v>615.04</v>
      </c>
      <c r="T113" s="10" t="s">
        <v>56</v>
      </c>
      <c r="U113" s="30">
        <v>44621</v>
      </c>
      <c r="V113" s="76"/>
      <c r="W113" s="26"/>
      <c r="X113" s="32"/>
      <c r="Y113" s="10"/>
      <c r="Z113" s="10"/>
      <c r="AA113" s="79"/>
    </row>
    <row r="114" spans="18:27" ht="15" x14ac:dyDescent="0.25">
      <c r="R114" s="89"/>
      <c r="S114" s="32">
        <v>4918.6000000000004</v>
      </c>
      <c r="T114" s="10" t="s">
        <v>58</v>
      </c>
      <c r="U114" s="69" t="s">
        <v>59</v>
      </c>
      <c r="V114" s="77"/>
      <c r="W114" s="26"/>
      <c r="X114" s="32"/>
      <c r="Y114" s="10"/>
      <c r="Z114" s="10"/>
      <c r="AA114" s="80"/>
    </row>
    <row r="115" spans="18:27" ht="16.5" thickBot="1" x14ac:dyDescent="0.3">
      <c r="R115" s="20" t="s">
        <v>14</v>
      </c>
      <c r="S115" s="42">
        <f>SUM(S103:S114)</f>
        <v>12062.52</v>
      </c>
      <c r="T115" s="21"/>
      <c r="U115" s="21"/>
      <c r="V115" s="35">
        <f>SUM(V103:V114)</f>
        <v>2766.33</v>
      </c>
      <c r="W115" s="26"/>
      <c r="X115" s="35">
        <f>SUM(X103:X114)</f>
        <v>1526.96</v>
      </c>
      <c r="Y115" s="21"/>
      <c r="Z115" s="21"/>
      <c r="AA115" s="48">
        <f>SUM(AA103:AA114)</f>
        <v>0</v>
      </c>
    </row>
    <row r="116" spans="18:27" x14ac:dyDescent="0.25">
      <c r="R116" s="90" t="s">
        <v>26</v>
      </c>
      <c r="S116" s="82"/>
      <c r="T116" s="82"/>
      <c r="U116" s="82"/>
      <c r="V116" s="91"/>
      <c r="W116" s="28"/>
      <c r="X116" s="81" t="s">
        <v>2</v>
      </c>
      <c r="Y116" s="82"/>
      <c r="Z116" s="82"/>
      <c r="AA116" s="83"/>
    </row>
    <row r="117" spans="18:27" ht="15" x14ac:dyDescent="0.25">
      <c r="R117" s="74" t="s">
        <v>12</v>
      </c>
      <c r="S117" s="32">
        <v>239.48</v>
      </c>
      <c r="T117" s="10" t="s">
        <v>44</v>
      </c>
      <c r="U117" s="30">
        <v>44317</v>
      </c>
      <c r="V117" s="75">
        <f>D14-S117-S118-S119-S120-S121-S122-S123-S124-S125-S126-S127+'[1]red.rad-žen.orfg'!$F$11+'[1]red.rad-žen.orfg'!$F$11+'[1]red.rad-žen.orfg'!$F$11+'[1]red.rad-žen.orfg'!$F$11+'[1]red.rad-žen.orfg'!$F$11+F14+F14+F14+F14+F14+F14+F14-S128</f>
        <v>606.74999999999977</v>
      </c>
      <c r="W117" s="26"/>
      <c r="X117" s="32">
        <v>31.55</v>
      </c>
      <c r="Y117" s="10" t="s">
        <v>58</v>
      </c>
      <c r="Z117" s="49" t="s">
        <v>62</v>
      </c>
      <c r="AA117" s="78">
        <f>M14-X129</f>
        <v>0</v>
      </c>
    </row>
    <row r="118" spans="18:27" ht="15" x14ac:dyDescent="0.25">
      <c r="R118" s="74"/>
      <c r="S118" s="32">
        <v>239.48</v>
      </c>
      <c r="T118" s="10" t="s">
        <v>45</v>
      </c>
      <c r="U118" s="30">
        <v>44348</v>
      </c>
      <c r="V118" s="76"/>
      <c r="W118" s="26"/>
      <c r="X118" s="32">
        <v>33.69</v>
      </c>
      <c r="Y118" s="10" t="s">
        <v>66</v>
      </c>
      <c r="Z118" s="49" t="s">
        <v>63</v>
      </c>
      <c r="AA118" s="79"/>
    </row>
    <row r="119" spans="18:27" ht="15" x14ac:dyDescent="0.25">
      <c r="R119" s="74"/>
      <c r="S119" s="32">
        <v>239.48</v>
      </c>
      <c r="T119" s="10" t="s">
        <v>45</v>
      </c>
      <c r="U119" s="30">
        <v>44378</v>
      </c>
      <c r="V119" s="76"/>
      <c r="W119" s="26"/>
      <c r="X119" s="32">
        <v>27.29</v>
      </c>
      <c r="Y119" s="10" t="s">
        <v>67</v>
      </c>
      <c r="Z119" s="49" t="s">
        <v>64</v>
      </c>
      <c r="AA119" s="79"/>
    </row>
    <row r="120" spans="18:27" ht="15" x14ac:dyDescent="0.25">
      <c r="R120" s="74"/>
      <c r="S120" s="32">
        <v>239.48</v>
      </c>
      <c r="T120" s="10" t="s">
        <v>47</v>
      </c>
      <c r="U120" s="30">
        <v>44409</v>
      </c>
      <c r="V120" s="76"/>
      <c r="W120" s="26"/>
      <c r="X120" s="32">
        <v>27.25</v>
      </c>
      <c r="Y120" s="10" t="s">
        <v>68</v>
      </c>
      <c r="Z120" s="10" t="s">
        <v>65</v>
      </c>
      <c r="AA120" s="79"/>
    </row>
    <row r="121" spans="18:27" ht="15" x14ac:dyDescent="0.25">
      <c r="R121" s="74"/>
      <c r="S121" s="32">
        <v>239.48</v>
      </c>
      <c r="T121" s="10" t="s">
        <v>51</v>
      </c>
      <c r="U121" s="30">
        <v>44440</v>
      </c>
      <c r="V121" s="76"/>
      <c r="W121" s="26"/>
      <c r="X121" s="32"/>
      <c r="Y121" s="10"/>
      <c r="Z121" s="10"/>
      <c r="AA121" s="79"/>
    </row>
    <row r="122" spans="18:27" ht="15" x14ac:dyDescent="0.25">
      <c r="R122" s="74"/>
      <c r="S122" s="32">
        <v>239.48</v>
      </c>
      <c r="T122" s="10" t="s">
        <v>53</v>
      </c>
      <c r="U122" s="30">
        <v>44470</v>
      </c>
      <c r="V122" s="76"/>
      <c r="W122" s="26"/>
      <c r="X122" s="32"/>
      <c r="Y122" s="10"/>
      <c r="Z122" s="10"/>
      <c r="AA122" s="79"/>
    </row>
    <row r="123" spans="18:27" ht="15" x14ac:dyDescent="0.25">
      <c r="R123" s="74"/>
      <c r="S123" s="32">
        <v>239.48</v>
      </c>
      <c r="T123" s="10" t="s">
        <v>53</v>
      </c>
      <c r="U123" s="30">
        <v>44501</v>
      </c>
      <c r="V123" s="76"/>
      <c r="W123" s="26"/>
      <c r="X123" s="32"/>
      <c r="Y123" s="10"/>
      <c r="Z123" s="10"/>
      <c r="AA123" s="79"/>
    </row>
    <row r="124" spans="18:27" ht="15" x14ac:dyDescent="0.25">
      <c r="R124" s="74"/>
      <c r="S124" s="32">
        <v>239.48</v>
      </c>
      <c r="T124" s="10" t="s">
        <v>55</v>
      </c>
      <c r="U124" s="30">
        <v>44531</v>
      </c>
      <c r="V124" s="76"/>
      <c r="W124" s="26"/>
      <c r="X124" s="32"/>
      <c r="Y124" s="10"/>
      <c r="Z124" s="10"/>
      <c r="AA124" s="79"/>
    </row>
    <row r="125" spans="18:27" ht="15" x14ac:dyDescent="0.25">
      <c r="R125" s="74"/>
      <c r="S125" s="32">
        <v>225.51</v>
      </c>
      <c r="T125" s="10" t="s">
        <v>55</v>
      </c>
      <c r="U125" s="30">
        <v>44562</v>
      </c>
      <c r="V125" s="76"/>
      <c r="W125" s="26"/>
      <c r="X125" s="32"/>
      <c r="Y125" s="10"/>
      <c r="Z125" s="10"/>
      <c r="AA125" s="79"/>
    </row>
    <row r="126" spans="18:27" ht="15" x14ac:dyDescent="0.25">
      <c r="R126" s="74"/>
      <c r="S126" s="32">
        <v>225.51</v>
      </c>
      <c r="T126" s="10" t="s">
        <v>56</v>
      </c>
      <c r="U126" s="30">
        <v>44593</v>
      </c>
      <c r="V126" s="76"/>
      <c r="W126" s="26"/>
      <c r="X126" s="32"/>
      <c r="Y126" s="10"/>
      <c r="Z126" s="10"/>
      <c r="AA126" s="79"/>
    </row>
    <row r="127" spans="18:27" ht="15" x14ac:dyDescent="0.25">
      <c r="R127" s="74"/>
      <c r="S127" s="32">
        <v>225.51</v>
      </c>
      <c r="T127" s="10" t="s">
        <v>56</v>
      </c>
      <c r="U127" s="30">
        <v>44621</v>
      </c>
      <c r="V127" s="76"/>
      <c r="W127" s="26"/>
      <c r="X127" s="32"/>
      <c r="Y127" s="10"/>
      <c r="Z127" s="10"/>
      <c r="AA127" s="79"/>
    </row>
    <row r="128" spans="18:27" ht="15" x14ac:dyDescent="0.25">
      <c r="R128" s="74"/>
      <c r="S128" s="32">
        <v>1260.0999999999999</v>
      </c>
      <c r="T128" s="10" t="s">
        <v>58</v>
      </c>
      <c r="U128" s="69" t="s">
        <v>59</v>
      </c>
      <c r="V128" s="77"/>
      <c r="W128" s="26"/>
      <c r="X128" s="32"/>
      <c r="Y128" s="10"/>
      <c r="Z128" s="10"/>
      <c r="AA128" s="80"/>
    </row>
    <row r="129" spans="18:27" ht="16.5" thickBot="1" x14ac:dyDescent="0.3">
      <c r="R129" s="22" t="s">
        <v>14</v>
      </c>
      <c r="S129" s="41">
        <f>SUM(S117:S128)</f>
        <v>3852.47</v>
      </c>
      <c r="T129" s="23"/>
      <c r="U129" s="23"/>
      <c r="V129" s="34">
        <f>SUM(V117:V128)</f>
        <v>606.74999999999977</v>
      </c>
      <c r="W129" s="27"/>
      <c r="X129" s="34">
        <f>SUM(X117:X128)</f>
        <v>119.78</v>
      </c>
      <c r="Y129" s="23"/>
      <c r="Z129" s="23"/>
      <c r="AA129" s="47">
        <f>SUM(AA117:AA128)</f>
        <v>0</v>
      </c>
    </row>
    <row r="130" spans="18:27" x14ac:dyDescent="0.25">
      <c r="R130" s="71" t="s">
        <v>26</v>
      </c>
      <c r="S130" s="72"/>
      <c r="T130" s="72"/>
      <c r="U130" s="72"/>
      <c r="V130" s="72"/>
      <c r="W130" s="28"/>
      <c r="X130" s="72" t="s">
        <v>2</v>
      </c>
      <c r="Y130" s="72"/>
      <c r="Z130" s="72"/>
      <c r="AA130" s="73"/>
    </row>
    <row r="131" spans="18:27" ht="15" x14ac:dyDescent="0.25">
      <c r="R131" s="74" t="s">
        <v>21</v>
      </c>
      <c r="S131" s="32">
        <v>239.48</v>
      </c>
      <c r="T131" s="10" t="s">
        <v>44</v>
      </c>
      <c r="U131" s="30">
        <v>44317</v>
      </c>
      <c r="V131" s="75">
        <f>D15-S131-S132-S133-S134-S135-S136-S137-S138-S139-S140-S141+'[1]red.rad-žen.orfg'!$F$12+'[1]red.rad-žen.orfg'!$F$12+'[1]red.rad-žen.orfg'!$F$12+'[1]red.rad-žen.orfg'!$F$12+'[1]red.rad-žen.orfg'!$F$12+F15+F15+F15+F15+F15+F15+F15-S142</f>
        <v>949.73999999999933</v>
      </c>
      <c r="W131" s="26"/>
      <c r="X131" s="50"/>
      <c r="Y131" s="10"/>
      <c r="Z131" s="10"/>
      <c r="AA131" s="78">
        <f xml:space="preserve"> L15+M15-X143</f>
        <v>417.15999999999997</v>
      </c>
    </row>
    <row r="132" spans="18:27" ht="15" x14ac:dyDescent="0.25">
      <c r="R132" s="74"/>
      <c r="S132" s="32">
        <v>239.48</v>
      </c>
      <c r="T132" s="10" t="s">
        <v>45</v>
      </c>
      <c r="U132" s="30">
        <v>44348</v>
      </c>
      <c r="V132" s="76"/>
      <c r="W132" s="26"/>
      <c r="X132" s="50"/>
      <c r="Y132" s="10"/>
      <c r="Z132" s="10"/>
      <c r="AA132" s="79"/>
    </row>
    <row r="133" spans="18:27" ht="15" x14ac:dyDescent="0.25">
      <c r="R133" s="74"/>
      <c r="S133" s="32">
        <v>239.48</v>
      </c>
      <c r="T133" s="10" t="s">
        <v>45</v>
      </c>
      <c r="U133" s="30">
        <v>44378</v>
      </c>
      <c r="V133" s="76"/>
      <c r="W133" s="26"/>
      <c r="X133" s="50"/>
      <c r="Y133" s="10"/>
      <c r="Z133" s="10"/>
      <c r="AA133" s="79"/>
    </row>
    <row r="134" spans="18:27" ht="15" x14ac:dyDescent="0.25">
      <c r="R134" s="74"/>
      <c r="S134" s="32">
        <v>239.48</v>
      </c>
      <c r="T134" s="10" t="s">
        <v>47</v>
      </c>
      <c r="U134" s="30">
        <v>44409</v>
      </c>
      <c r="V134" s="76"/>
      <c r="W134" s="26"/>
      <c r="X134" s="50"/>
      <c r="Y134" s="10"/>
      <c r="Z134" s="10"/>
      <c r="AA134" s="79"/>
    </row>
    <row r="135" spans="18:27" ht="15" x14ac:dyDescent="0.25">
      <c r="R135" s="74"/>
      <c r="S135" s="32">
        <v>239.48</v>
      </c>
      <c r="T135" s="10" t="s">
        <v>51</v>
      </c>
      <c r="U135" s="30">
        <v>44440</v>
      </c>
      <c r="V135" s="76"/>
      <c r="W135" s="26"/>
      <c r="X135" s="50"/>
      <c r="Y135" s="10"/>
      <c r="Z135" s="10"/>
      <c r="AA135" s="79"/>
    </row>
    <row r="136" spans="18:27" ht="15" x14ac:dyDescent="0.25">
      <c r="R136" s="74"/>
      <c r="S136" s="32">
        <v>239.48</v>
      </c>
      <c r="T136" s="10" t="s">
        <v>53</v>
      </c>
      <c r="U136" s="30">
        <v>44470</v>
      </c>
      <c r="V136" s="76"/>
      <c r="W136" s="26"/>
      <c r="X136" s="50"/>
      <c r="Y136" s="10"/>
      <c r="Z136" s="10"/>
      <c r="AA136" s="79"/>
    </row>
    <row r="137" spans="18:27" ht="15" x14ac:dyDescent="0.25">
      <c r="R137" s="74"/>
      <c r="S137" s="32">
        <v>239.48</v>
      </c>
      <c r="T137" s="10" t="s">
        <v>53</v>
      </c>
      <c r="U137" s="30">
        <v>44501</v>
      </c>
      <c r="V137" s="76"/>
      <c r="W137" s="26"/>
      <c r="X137" s="50"/>
      <c r="Y137" s="10"/>
      <c r="Z137" s="10"/>
      <c r="AA137" s="79"/>
    </row>
    <row r="138" spans="18:27" ht="15" x14ac:dyDescent="0.25">
      <c r="R138" s="74"/>
      <c r="S138" s="32">
        <v>239.48</v>
      </c>
      <c r="T138" s="10" t="s">
        <v>55</v>
      </c>
      <c r="U138" s="30">
        <v>44531</v>
      </c>
      <c r="V138" s="76"/>
      <c r="W138" s="26"/>
      <c r="X138" s="50"/>
      <c r="Y138" s="10"/>
      <c r="Z138" s="10"/>
      <c r="AA138" s="79"/>
    </row>
    <row r="139" spans="18:27" ht="15" x14ac:dyDescent="0.25">
      <c r="R139" s="74"/>
      <c r="S139" s="32">
        <v>225.51</v>
      </c>
      <c r="T139" s="10" t="s">
        <v>55</v>
      </c>
      <c r="U139" s="30">
        <v>44562</v>
      </c>
      <c r="V139" s="76"/>
      <c r="W139" s="26"/>
      <c r="X139" s="50"/>
      <c r="Y139" s="10"/>
      <c r="Z139" s="10"/>
      <c r="AA139" s="79"/>
    </row>
    <row r="140" spans="18:27" ht="18" customHeight="1" x14ac:dyDescent="0.25">
      <c r="R140" s="74"/>
      <c r="S140" s="32">
        <v>225.51</v>
      </c>
      <c r="T140" s="10" t="s">
        <v>56</v>
      </c>
      <c r="U140" s="30">
        <v>44593</v>
      </c>
      <c r="V140" s="76"/>
      <c r="W140" s="26"/>
      <c r="X140" s="50"/>
      <c r="Y140" s="10"/>
      <c r="Z140" s="10"/>
      <c r="AA140" s="79"/>
    </row>
    <row r="141" spans="18:27" ht="15" x14ac:dyDescent="0.25">
      <c r="R141" s="74"/>
      <c r="S141" s="32">
        <v>225.51</v>
      </c>
      <c r="T141" s="10" t="s">
        <v>56</v>
      </c>
      <c r="U141" s="30">
        <v>44621</v>
      </c>
      <c r="V141" s="76"/>
      <c r="W141" s="26"/>
      <c r="X141" s="50"/>
      <c r="Y141" s="10"/>
      <c r="Z141" s="10"/>
      <c r="AA141" s="79"/>
    </row>
    <row r="142" spans="18:27" ht="15" x14ac:dyDescent="0.25">
      <c r="R142" s="74"/>
      <c r="S142" s="32">
        <v>1717.42</v>
      </c>
      <c r="T142" s="10" t="s">
        <v>58</v>
      </c>
      <c r="U142" s="69" t="s">
        <v>59</v>
      </c>
      <c r="V142" s="77"/>
      <c r="W142" s="26"/>
      <c r="X142" s="50"/>
      <c r="Y142" s="10"/>
      <c r="Z142" s="10"/>
      <c r="AA142" s="80"/>
    </row>
    <row r="143" spans="18:27" ht="16.5" thickBot="1" x14ac:dyDescent="0.3">
      <c r="R143" s="22" t="s">
        <v>14</v>
      </c>
      <c r="S143" s="41">
        <f>SUM(S131:S142)</f>
        <v>4309.79</v>
      </c>
      <c r="T143" s="23"/>
      <c r="U143" s="23"/>
      <c r="V143" s="36">
        <f>SUM(V131:V142)</f>
        <v>949.73999999999933</v>
      </c>
      <c r="W143" s="27"/>
      <c r="X143" s="51">
        <f>SUM(X131:X142)</f>
        <v>0</v>
      </c>
      <c r="Y143" s="23"/>
      <c r="Z143" s="23"/>
      <c r="AA143" s="47">
        <f>SUM(AA131:AA142)</f>
        <v>417.15999999999997</v>
      </c>
    </row>
    <row r="144" spans="18:27" x14ac:dyDescent="0.25">
      <c r="R144" s="71" t="s">
        <v>26</v>
      </c>
      <c r="S144" s="72"/>
      <c r="T144" s="72"/>
      <c r="U144" s="72"/>
      <c r="V144" s="72"/>
      <c r="W144" s="28"/>
      <c r="X144" s="72" t="s">
        <v>2</v>
      </c>
      <c r="Y144" s="72"/>
      <c r="Z144" s="72"/>
      <c r="AA144" s="73"/>
    </row>
    <row r="145" spans="18:27" ht="15" customHeight="1" x14ac:dyDescent="0.25">
      <c r="R145" s="74" t="s">
        <v>49</v>
      </c>
      <c r="S145" s="32"/>
      <c r="T145" s="10"/>
      <c r="U145" s="30"/>
      <c r="V145" s="75">
        <f>D12-S145-S146-S147-S148-S149-S150-S151-S152-S153-S154-S155+F12+F12+F12+F12+F12+F12+F12</f>
        <v>4278.9599999999991</v>
      </c>
      <c r="W145" s="26"/>
      <c r="X145" s="50"/>
      <c r="Y145" s="10"/>
      <c r="Z145" s="10"/>
      <c r="AA145" s="78">
        <f>L12-X145:X155+N12+N12+N12+N12+N12+N12+N12</f>
        <v>572.6</v>
      </c>
    </row>
    <row r="146" spans="18:27" ht="15" customHeight="1" x14ac:dyDescent="0.25">
      <c r="R146" s="74"/>
      <c r="S146" s="32"/>
      <c r="T146" s="10"/>
      <c r="U146" s="30"/>
      <c r="V146" s="76"/>
      <c r="W146" s="26"/>
      <c r="X146" s="50"/>
      <c r="Y146" s="10"/>
      <c r="Z146" s="10"/>
      <c r="AA146" s="79"/>
    </row>
    <row r="147" spans="18:27" ht="15" customHeight="1" x14ac:dyDescent="0.25">
      <c r="R147" s="74"/>
      <c r="S147" s="32"/>
      <c r="T147" s="10"/>
      <c r="U147" s="30"/>
      <c r="V147" s="76"/>
      <c r="W147" s="26"/>
      <c r="X147" s="50"/>
      <c r="Y147" s="10"/>
      <c r="Z147" s="10"/>
      <c r="AA147" s="79"/>
    </row>
    <row r="148" spans="18:27" ht="15" customHeight="1" x14ac:dyDescent="0.25">
      <c r="R148" s="74"/>
      <c r="S148" s="32"/>
      <c r="T148" s="10"/>
      <c r="U148" s="30"/>
      <c r="V148" s="76"/>
      <c r="W148" s="26"/>
      <c r="X148" s="50"/>
      <c r="Y148" s="10"/>
      <c r="Z148" s="10"/>
      <c r="AA148" s="79"/>
    </row>
    <row r="149" spans="18:27" ht="15" customHeight="1" x14ac:dyDescent="0.25">
      <c r="R149" s="74"/>
      <c r="S149" s="32"/>
      <c r="T149" s="10"/>
      <c r="U149" s="30"/>
      <c r="V149" s="76"/>
      <c r="W149" s="26"/>
      <c r="X149" s="50"/>
      <c r="Y149" s="10"/>
      <c r="Z149" s="10"/>
      <c r="AA149" s="79"/>
    </row>
    <row r="150" spans="18:27" ht="15" customHeight="1" x14ac:dyDescent="0.25">
      <c r="R150" s="74"/>
      <c r="S150" s="32"/>
      <c r="T150" s="10"/>
      <c r="U150" s="30"/>
      <c r="V150" s="76"/>
      <c r="W150" s="26"/>
      <c r="X150" s="50"/>
      <c r="Y150" s="10"/>
      <c r="Z150" s="10"/>
      <c r="AA150" s="79"/>
    </row>
    <row r="151" spans="18:27" ht="15" customHeight="1" x14ac:dyDescent="0.25">
      <c r="R151" s="74"/>
      <c r="S151" s="32"/>
      <c r="T151" s="10"/>
      <c r="U151" s="30"/>
      <c r="V151" s="76"/>
      <c r="W151" s="26"/>
      <c r="X151" s="50"/>
      <c r="Y151" s="10"/>
      <c r="Z151" s="10"/>
      <c r="AA151" s="79"/>
    </row>
    <row r="152" spans="18:27" ht="15" customHeight="1" x14ac:dyDescent="0.25">
      <c r="R152" s="74"/>
      <c r="S152" s="32"/>
      <c r="T152" s="10"/>
      <c r="U152" s="30"/>
      <c r="V152" s="76"/>
      <c r="W152" s="26"/>
      <c r="X152" s="50"/>
      <c r="Y152" s="10"/>
      <c r="Z152" s="10"/>
      <c r="AA152" s="79"/>
    </row>
    <row r="153" spans="18:27" ht="15" customHeight="1" x14ac:dyDescent="0.25">
      <c r="R153" s="74"/>
      <c r="S153" s="32"/>
      <c r="T153" s="10"/>
      <c r="U153" s="30"/>
      <c r="V153" s="76"/>
      <c r="W153" s="26"/>
      <c r="X153" s="50"/>
      <c r="Y153" s="10"/>
      <c r="Z153" s="10"/>
      <c r="AA153" s="79"/>
    </row>
    <row r="154" spans="18:27" ht="15" customHeight="1" x14ac:dyDescent="0.25">
      <c r="R154" s="74"/>
      <c r="S154" s="32"/>
      <c r="T154" s="10"/>
      <c r="U154" s="30"/>
      <c r="V154" s="76"/>
      <c r="W154" s="26"/>
      <c r="X154" s="50"/>
      <c r="Y154" s="10"/>
      <c r="Z154" s="10"/>
      <c r="AA154" s="79"/>
    </row>
    <row r="155" spans="18:27" ht="15" customHeight="1" x14ac:dyDescent="0.25">
      <c r="R155" s="74"/>
      <c r="S155" s="32"/>
      <c r="T155" s="10"/>
      <c r="U155" s="30"/>
      <c r="V155" s="76"/>
      <c r="W155" s="26"/>
      <c r="X155" s="50"/>
      <c r="Y155" s="10"/>
      <c r="Z155" s="10"/>
      <c r="AA155" s="79"/>
    </row>
    <row r="156" spans="18:27" ht="15" customHeight="1" x14ac:dyDescent="0.25">
      <c r="R156" s="74"/>
      <c r="S156" s="32"/>
      <c r="T156" s="10"/>
      <c r="U156" s="10"/>
      <c r="V156" s="77"/>
      <c r="W156" s="26"/>
      <c r="X156" s="50"/>
      <c r="Y156" s="10"/>
      <c r="Z156" s="10"/>
      <c r="AA156" s="80"/>
    </row>
    <row r="157" spans="18:27" ht="16.5" thickBot="1" x14ac:dyDescent="0.3">
      <c r="R157" s="22" t="s">
        <v>14</v>
      </c>
      <c r="S157" s="41">
        <f>SUM(S145:S156)</f>
        <v>0</v>
      </c>
      <c r="T157" s="23"/>
      <c r="U157" s="23"/>
      <c r="V157" s="36">
        <f>SUM(V145:V156)</f>
        <v>4278.9599999999991</v>
      </c>
      <c r="W157" s="27"/>
      <c r="X157" s="51">
        <f>SUM(X145:X156)</f>
        <v>0</v>
      </c>
      <c r="Y157" s="23"/>
      <c r="Z157" s="23"/>
      <c r="AA157" s="47">
        <f>SUM(AA145:AA156)</f>
        <v>572.6</v>
      </c>
    </row>
    <row r="158" spans="18:27" x14ac:dyDescent="0.25">
      <c r="R158" s="71" t="s">
        <v>26</v>
      </c>
      <c r="S158" s="72"/>
      <c r="T158" s="72"/>
      <c r="U158" s="72"/>
      <c r="V158" s="72"/>
      <c r="W158" s="28"/>
      <c r="X158" s="72" t="s">
        <v>2</v>
      </c>
      <c r="Y158" s="72"/>
      <c r="Z158" s="72"/>
      <c r="AA158" s="73"/>
    </row>
    <row r="159" spans="18:27" ht="15" x14ac:dyDescent="0.25">
      <c r="R159" s="74" t="s">
        <v>50</v>
      </c>
      <c r="S159" s="32">
        <v>300.43</v>
      </c>
      <c r="T159" s="10" t="s">
        <v>57</v>
      </c>
      <c r="U159" s="30">
        <v>44713</v>
      </c>
      <c r="V159" s="75">
        <f>D13-S159-S160-S161-S162-S163-S164-S165-S166-S167-S168-S169+F13+F13+F13+F13+F13+F13+F13</f>
        <v>901.29000000000019</v>
      </c>
      <c r="W159" s="26"/>
      <c r="X159" s="32">
        <v>245.4</v>
      </c>
      <c r="Y159" s="10" t="s">
        <v>66</v>
      </c>
      <c r="Z159" s="49" t="s">
        <v>69</v>
      </c>
      <c r="AA159" s="78">
        <f>M13-X171</f>
        <v>0</v>
      </c>
    </row>
    <row r="160" spans="18:27" ht="15" x14ac:dyDescent="0.25">
      <c r="R160" s="74"/>
      <c r="S160" s="32">
        <v>300.43</v>
      </c>
      <c r="T160" s="10" t="s">
        <v>57</v>
      </c>
      <c r="U160" s="30">
        <v>44743</v>
      </c>
      <c r="V160" s="76"/>
      <c r="W160" s="26"/>
      <c r="X160" s="32">
        <v>245.41</v>
      </c>
      <c r="Y160" s="10" t="s">
        <v>67</v>
      </c>
      <c r="Z160" s="49" t="s">
        <v>70</v>
      </c>
      <c r="AA160" s="79"/>
    </row>
    <row r="161" spans="18:27" ht="15" x14ac:dyDescent="0.25">
      <c r="R161" s="74"/>
      <c r="S161" s="32">
        <v>300.43</v>
      </c>
      <c r="T161" s="10" t="s">
        <v>57</v>
      </c>
      <c r="U161" s="30">
        <v>44774</v>
      </c>
      <c r="V161" s="76"/>
      <c r="W161" s="26"/>
      <c r="X161" s="32">
        <v>81.8</v>
      </c>
      <c r="Y161" s="10" t="s">
        <v>68</v>
      </c>
      <c r="Z161" s="30">
        <v>44896</v>
      </c>
      <c r="AA161" s="79"/>
    </row>
    <row r="162" spans="18:27" ht="15" x14ac:dyDescent="0.25">
      <c r="R162" s="74"/>
      <c r="S162" s="32">
        <v>300.43</v>
      </c>
      <c r="T162" s="10" t="s">
        <v>58</v>
      </c>
      <c r="U162" s="30">
        <v>44805</v>
      </c>
      <c r="V162" s="76"/>
      <c r="W162" s="26"/>
      <c r="X162" s="50"/>
      <c r="Y162" s="10"/>
      <c r="Z162" s="10"/>
      <c r="AA162" s="79"/>
    </row>
    <row r="163" spans="18:27" ht="15" x14ac:dyDescent="0.25">
      <c r="R163" s="74"/>
      <c r="S163" s="32"/>
      <c r="T163" s="10"/>
      <c r="U163" s="30"/>
      <c r="V163" s="76"/>
      <c r="W163" s="26"/>
      <c r="X163" s="50"/>
      <c r="Y163" s="10"/>
      <c r="Z163" s="10"/>
      <c r="AA163" s="79"/>
    </row>
    <row r="164" spans="18:27" ht="15" x14ac:dyDescent="0.25">
      <c r="R164" s="74"/>
      <c r="S164" s="32"/>
      <c r="T164" s="10"/>
      <c r="U164" s="30"/>
      <c r="V164" s="76"/>
      <c r="W164" s="26"/>
      <c r="X164" s="50"/>
      <c r="Y164" s="10"/>
      <c r="Z164" s="10"/>
      <c r="AA164" s="79"/>
    </row>
    <row r="165" spans="18:27" ht="15" x14ac:dyDescent="0.25">
      <c r="R165" s="74"/>
      <c r="S165" s="32"/>
      <c r="T165" s="10"/>
      <c r="U165" s="30"/>
      <c r="V165" s="76"/>
      <c r="W165" s="26"/>
      <c r="X165" s="50"/>
      <c r="Y165" s="10"/>
      <c r="Z165" s="10"/>
      <c r="AA165" s="79"/>
    </row>
    <row r="166" spans="18:27" ht="15" x14ac:dyDescent="0.25">
      <c r="R166" s="74"/>
      <c r="S166" s="32"/>
      <c r="T166" s="10"/>
      <c r="U166" s="30"/>
      <c r="V166" s="76"/>
      <c r="W166" s="26"/>
      <c r="X166" s="50"/>
      <c r="Y166" s="10"/>
      <c r="Z166" s="10"/>
      <c r="AA166" s="79"/>
    </row>
    <row r="167" spans="18:27" ht="15" x14ac:dyDescent="0.25">
      <c r="R167" s="74"/>
      <c r="S167" s="32"/>
      <c r="T167" s="10"/>
      <c r="U167" s="30"/>
      <c r="V167" s="76"/>
      <c r="W167" s="26"/>
      <c r="X167" s="50"/>
      <c r="Y167" s="10"/>
      <c r="Z167" s="10"/>
      <c r="AA167" s="79"/>
    </row>
    <row r="168" spans="18:27" ht="15" x14ac:dyDescent="0.25">
      <c r="R168" s="74"/>
      <c r="S168" s="32"/>
      <c r="T168" s="10"/>
      <c r="U168" s="30"/>
      <c r="V168" s="76"/>
      <c r="W168" s="26"/>
      <c r="X168" s="50"/>
      <c r="Y168" s="10"/>
      <c r="Z168" s="10"/>
      <c r="AA168" s="79"/>
    </row>
    <row r="169" spans="18:27" ht="15" x14ac:dyDescent="0.25">
      <c r="R169" s="74"/>
      <c r="S169" s="32"/>
      <c r="T169" s="10"/>
      <c r="U169" s="30"/>
      <c r="V169" s="76"/>
      <c r="W169" s="26"/>
      <c r="X169" s="50"/>
      <c r="Y169" s="10"/>
      <c r="Z169" s="10"/>
      <c r="AA169" s="79"/>
    </row>
    <row r="170" spans="18:27" ht="15" x14ac:dyDescent="0.25">
      <c r="R170" s="74"/>
      <c r="S170" s="32"/>
      <c r="T170" s="10"/>
      <c r="U170" s="10"/>
      <c r="V170" s="77"/>
      <c r="W170" s="26"/>
      <c r="X170" s="50"/>
      <c r="Y170" s="10"/>
      <c r="Z170" s="10"/>
      <c r="AA170" s="80"/>
    </row>
    <row r="171" spans="18:27" ht="16.5" thickBot="1" x14ac:dyDescent="0.3">
      <c r="R171" s="22" t="s">
        <v>14</v>
      </c>
      <c r="S171" s="41">
        <f>SUM(S159:S170)</f>
        <v>1201.72</v>
      </c>
      <c r="T171" s="23"/>
      <c r="U171" s="23"/>
      <c r="V171" s="36">
        <f>SUM(V159:V170)</f>
        <v>901.29000000000019</v>
      </c>
      <c r="W171" s="27"/>
      <c r="X171" s="51">
        <f>SUM(X159:X170)</f>
        <v>572.61</v>
      </c>
      <c r="Y171" s="23"/>
      <c r="Z171" s="23"/>
      <c r="AA171" s="47">
        <f>SUM(AA159:AA170)</f>
        <v>0</v>
      </c>
    </row>
    <row r="172" spans="18:27" x14ac:dyDescent="0.25">
      <c r="R172" s="24"/>
      <c r="S172" s="37"/>
      <c r="T172" s="25"/>
      <c r="U172" s="25"/>
      <c r="V172" s="37"/>
      <c r="W172" s="25"/>
      <c r="X172" s="25"/>
      <c r="Y172" s="25"/>
      <c r="Z172" s="25"/>
      <c r="AA172" s="25"/>
    </row>
    <row r="173" spans="18:27" x14ac:dyDescent="0.25">
      <c r="R173" s="24"/>
      <c r="S173" s="37"/>
      <c r="T173" s="25"/>
      <c r="U173" s="25"/>
      <c r="V173" s="37"/>
      <c r="W173" s="25"/>
      <c r="X173" s="25"/>
      <c r="Y173" s="25"/>
      <c r="Z173" s="25"/>
      <c r="AA173" s="25"/>
    </row>
    <row r="174" spans="18:27" ht="31.5" x14ac:dyDescent="0.25">
      <c r="R174" s="39" t="s">
        <v>34</v>
      </c>
      <c r="S174" s="43">
        <f>SUM(S16+S30+S44+S58+S87+S101+S115+S129+S143+S157+S171+S72)</f>
        <v>101692.52</v>
      </c>
      <c r="T174" s="25"/>
      <c r="U174" s="44" t="s">
        <v>35</v>
      </c>
      <c r="V174" s="43">
        <f>SUM(V16+V30+V44+V58+V87+V101+V115+V129+V143+V157+V171+V72)</f>
        <v>19622.549999999996</v>
      </c>
      <c r="W174" s="25"/>
      <c r="X174" s="43">
        <f>X16+X30+X44+X58+X87+X101+X115+X129+X143+X157+X171+X72</f>
        <v>5947.1099999999988</v>
      </c>
      <c r="Y174" s="52"/>
      <c r="Z174" s="53"/>
      <c r="AA174" s="43">
        <f>AA16+AA30+AA44+AA58+AA87+AA101+AA115+AA129+AA143+AA157+AA171+AA72</f>
        <v>1514.49</v>
      </c>
    </row>
    <row r="175" spans="18:27" x14ac:dyDescent="0.25">
      <c r="R175" s="24"/>
      <c r="S175" s="37"/>
      <c r="T175" s="25"/>
      <c r="U175" s="25"/>
      <c r="V175" s="37"/>
      <c r="W175" s="25"/>
      <c r="X175" s="52"/>
      <c r="Y175" s="52"/>
      <c r="Z175" s="52"/>
      <c r="AA175" s="52"/>
    </row>
    <row r="176" spans="18:27" x14ac:dyDescent="0.25">
      <c r="R176" s="24"/>
      <c r="S176" s="37"/>
      <c r="T176" s="25"/>
      <c r="U176" s="25"/>
      <c r="V176" s="37"/>
      <c r="W176" s="25"/>
      <c r="X176" s="25"/>
      <c r="Y176" s="25"/>
      <c r="Z176" s="25"/>
      <c r="AA176" s="25"/>
    </row>
    <row r="177" spans="18:27" x14ac:dyDescent="0.25">
      <c r="R177" s="24"/>
      <c r="S177" s="37"/>
      <c r="T177" s="25"/>
      <c r="U177" s="25"/>
      <c r="V177" s="37"/>
      <c r="W177" s="25"/>
      <c r="X177" s="25"/>
      <c r="Y177" s="25"/>
      <c r="Z177" s="25"/>
      <c r="AA177" s="25"/>
    </row>
    <row r="178" spans="18:27" x14ac:dyDescent="0.25">
      <c r="R178" s="24"/>
      <c r="S178" s="37"/>
      <c r="T178" s="25"/>
      <c r="U178" s="25"/>
      <c r="V178" s="37"/>
      <c r="W178" s="25"/>
      <c r="X178" s="25"/>
      <c r="Y178" s="25"/>
      <c r="Z178" s="25"/>
      <c r="AA178" s="37"/>
    </row>
    <row r="179" spans="18:27" x14ac:dyDescent="0.25">
      <c r="R179" s="24"/>
      <c r="S179" s="37"/>
      <c r="T179" s="25"/>
      <c r="U179" s="25"/>
      <c r="V179" s="37"/>
      <c r="W179" s="25"/>
      <c r="X179" s="25"/>
      <c r="Y179" s="25"/>
      <c r="Z179" s="25"/>
      <c r="AA179" s="25"/>
    </row>
    <row r="180" spans="18:27" x14ac:dyDescent="0.25">
      <c r="R180" s="24"/>
      <c r="S180" s="37"/>
      <c r="T180" s="25"/>
      <c r="U180" s="25"/>
      <c r="V180" s="37"/>
      <c r="W180" s="25"/>
      <c r="X180" s="25"/>
      <c r="Y180" s="25"/>
      <c r="Z180" s="25"/>
      <c r="AA180" s="25"/>
    </row>
    <row r="181" spans="18:27" x14ac:dyDescent="0.25">
      <c r="R181" s="24"/>
      <c r="S181" s="37"/>
      <c r="T181" s="25"/>
      <c r="U181" s="25"/>
      <c r="V181" s="37"/>
      <c r="W181" s="25"/>
      <c r="X181" s="25"/>
      <c r="Y181" s="25"/>
      <c r="Z181" s="25"/>
      <c r="AA181" s="25"/>
    </row>
    <row r="182" spans="18:27" x14ac:dyDescent="0.25">
      <c r="R182" s="24"/>
      <c r="S182" s="37"/>
      <c r="T182" s="25"/>
      <c r="U182" s="25"/>
      <c r="V182" s="37"/>
      <c r="W182" s="25"/>
      <c r="X182" s="25"/>
      <c r="Y182" s="25"/>
      <c r="Z182" s="25"/>
      <c r="AA182" s="25"/>
    </row>
    <row r="183" spans="18:27" x14ac:dyDescent="0.25">
      <c r="R183" s="24"/>
      <c r="S183" s="37"/>
      <c r="T183" s="25"/>
      <c r="U183" s="25"/>
      <c r="V183" s="37"/>
      <c r="W183" s="25"/>
      <c r="X183" s="25"/>
      <c r="Y183" s="25"/>
      <c r="Z183" s="25"/>
      <c r="AA183" s="25"/>
    </row>
    <row r="184" spans="18:27" x14ac:dyDescent="0.25">
      <c r="R184" s="24"/>
      <c r="S184" s="37"/>
      <c r="T184" s="25"/>
      <c r="U184" s="25"/>
      <c r="V184" s="37"/>
      <c r="W184" s="25"/>
      <c r="X184" s="25"/>
      <c r="Y184" s="25"/>
      <c r="Z184" s="25"/>
      <c r="AA184" s="25"/>
    </row>
    <row r="185" spans="18:27" x14ac:dyDescent="0.25">
      <c r="R185" s="24"/>
      <c r="S185" s="37"/>
      <c r="T185" s="25"/>
      <c r="U185" s="25"/>
      <c r="V185" s="37"/>
      <c r="W185" s="25"/>
      <c r="X185" s="25"/>
      <c r="Y185" s="25"/>
      <c r="Z185" s="25"/>
      <c r="AA185" s="25"/>
    </row>
    <row r="186" spans="18:27" x14ac:dyDescent="0.25">
      <c r="R186" s="24"/>
      <c r="S186" s="37"/>
      <c r="T186" s="25"/>
      <c r="U186" s="25"/>
      <c r="V186" s="37"/>
      <c r="W186" s="25"/>
      <c r="X186" s="25"/>
      <c r="Y186" s="25"/>
      <c r="Z186" s="25"/>
      <c r="AA186" s="25"/>
    </row>
    <row r="187" spans="18:27" x14ac:dyDescent="0.25">
      <c r="R187" s="24"/>
      <c r="S187" s="37"/>
      <c r="T187" s="25"/>
      <c r="U187" s="25"/>
      <c r="V187" s="37"/>
      <c r="W187" s="25"/>
      <c r="X187" s="25"/>
      <c r="Y187" s="25"/>
      <c r="Z187" s="25"/>
      <c r="AA187" s="25"/>
    </row>
    <row r="188" spans="18:27" x14ac:dyDescent="0.25">
      <c r="R188" s="24"/>
      <c r="S188" s="37"/>
      <c r="T188" s="25"/>
      <c r="U188" s="25"/>
      <c r="V188" s="37"/>
      <c r="W188" s="25"/>
      <c r="X188" s="25"/>
      <c r="Y188" s="25"/>
      <c r="Z188" s="25"/>
      <c r="AA188" s="25"/>
    </row>
    <row r="189" spans="18:27" x14ac:dyDescent="0.25">
      <c r="R189" s="24"/>
      <c r="S189" s="37"/>
      <c r="T189" s="25"/>
      <c r="U189" s="25"/>
      <c r="V189" s="37"/>
      <c r="W189" s="25"/>
      <c r="X189" s="25"/>
      <c r="Y189" s="25"/>
      <c r="Z189" s="25"/>
      <c r="AA189" s="25"/>
    </row>
    <row r="190" spans="18:27" x14ac:dyDescent="0.25">
      <c r="R190" s="24"/>
      <c r="S190" s="37"/>
      <c r="T190" s="25"/>
      <c r="U190" s="25"/>
      <c r="V190" s="37"/>
      <c r="W190" s="25"/>
      <c r="X190" s="25"/>
      <c r="Y190" s="25"/>
      <c r="Z190" s="25"/>
      <c r="AA190" s="25"/>
    </row>
    <row r="191" spans="18:27" x14ac:dyDescent="0.25">
      <c r="R191" s="24"/>
      <c r="S191" s="37"/>
      <c r="T191" s="25"/>
      <c r="U191" s="25"/>
      <c r="V191" s="37"/>
      <c r="W191" s="25"/>
      <c r="X191" s="25"/>
      <c r="Y191" s="25"/>
      <c r="Z191" s="25"/>
      <c r="AA191" s="25"/>
    </row>
    <row r="192" spans="18:27" x14ac:dyDescent="0.25">
      <c r="R192" s="24"/>
      <c r="S192" s="37"/>
      <c r="T192" s="25"/>
      <c r="U192" s="25"/>
      <c r="V192" s="37"/>
      <c r="W192" s="25"/>
      <c r="X192" s="25"/>
      <c r="Y192" s="25"/>
      <c r="Z192" s="25"/>
      <c r="AA192" s="25"/>
    </row>
    <row r="193" spans="18:27" x14ac:dyDescent="0.25">
      <c r="R193" s="24"/>
      <c r="S193" s="37"/>
      <c r="T193" s="25"/>
      <c r="U193" s="25"/>
      <c r="V193" s="37"/>
      <c r="W193" s="25"/>
      <c r="X193" s="25"/>
      <c r="Y193" s="25"/>
      <c r="Z193" s="25"/>
      <c r="AA193" s="25"/>
    </row>
    <row r="194" spans="18:27" x14ac:dyDescent="0.25">
      <c r="R194" s="24"/>
      <c r="S194" s="37"/>
      <c r="T194" s="25"/>
      <c r="U194" s="25"/>
      <c r="V194" s="37"/>
      <c r="W194" s="25"/>
      <c r="X194" s="25"/>
      <c r="Y194" s="25"/>
      <c r="Z194" s="25"/>
      <c r="AA194" s="25"/>
    </row>
    <row r="195" spans="18:27" x14ac:dyDescent="0.25">
      <c r="R195" s="24"/>
      <c r="S195" s="37"/>
      <c r="T195" s="25"/>
      <c r="U195" s="25"/>
      <c r="V195" s="37"/>
      <c r="W195" s="25"/>
      <c r="X195" s="25"/>
      <c r="Y195" s="25"/>
      <c r="Z195" s="25"/>
      <c r="AA195" s="25"/>
    </row>
    <row r="196" spans="18:27" x14ac:dyDescent="0.25">
      <c r="R196" s="24"/>
      <c r="S196" s="37"/>
      <c r="T196" s="25"/>
      <c r="U196" s="25"/>
      <c r="V196" s="37"/>
      <c r="W196" s="25"/>
      <c r="X196" s="25"/>
      <c r="Y196" s="25"/>
      <c r="Z196" s="25"/>
      <c r="AA196" s="25"/>
    </row>
    <row r="197" spans="18:27" x14ac:dyDescent="0.25">
      <c r="R197" s="24"/>
      <c r="S197" s="37"/>
      <c r="T197" s="25"/>
      <c r="U197" s="25"/>
      <c r="V197" s="37"/>
      <c r="W197" s="25"/>
      <c r="X197" s="25"/>
      <c r="Y197" s="25"/>
      <c r="Z197" s="25"/>
      <c r="AA197" s="25"/>
    </row>
    <row r="198" spans="18:27" x14ac:dyDescent="0.25">
      <c r="R198" s="24"/>
      <c r="S198" s="37"/>
      <c r="T198" s="25"/>
      <c r="U198" s="25"/>
      <c r="V198" s="37"/>
      <c r="W198" s="25"/>
      <c r="X198" s="25"/>
      <c r="Y198" s="25"/>
      <c r="Z198" s="25"/>
      <c r="AA198" s="25"/>
    </row>
    <row r="199" spans="18:27" x14ac:dyDescent="0.25">
      <c r="R199" s="24"/>
      <c r="S199" s="37"/>
      <c r="T199" s="25"/>
      <c r="U199" s="25"/>
      <c r="V199" s="37"/>
      <c r="W199" s="25"/>
      <c r="X199" s="25"/>
      <c r="Y199" s="25"/>
      <c r="Z199" s="25"/>
      <c r="AA199" s="25"/>
    </row>
    <row r="200" spans="18:27" x14ac:dyDescent="0.25">
      <c r="R200" s="24"/>
      <c r="S200" s="37"/>
      <c r="T200" s="25"/>
      <c r="U200" s="25"/>
      <c r="V200" s="37"/>
      <c r="W200" s="25"/>
      <c r="X200" s="25"/>
      <c r="Y200" s="25"/>
      <c r="Z200" s="25"/>
      <c r="AA200" s="25"/>
    </row>
    <row r="201" spans="18:27" x14ac:dyDescent="0.25">
      <c r="R201" s="24"/>
      <c r="S201" s="37"/>
      <c r="T201" s="25"/>
      <c r="U201" s="25"/>
      <c r="V201" s="37"/>
      <c r="W201" s="25"/>
      <c r="X201" s="25"/>
      <c r="Y201" s="25"/>
      <c r="Z201" s="25"/>
      <c r="AA201" s="25"/>
    </row>
    <row r="202" spans="18:27" x14ac:dyDescent="0.25">
      <c r="R202" s="24"/>
      <c r="S202" s="37"/>
      <c r="T202" s="25"/>
      <c r="U202" s="25"/>
      <c r="V202" s="37"/>
      <c r="W202" s="25"/>
      <c r="X202" s="25"/>
      <c r="Y202" s="25"/>
      <c r="Z202" s="25"/>
      <c r="AA202" s="25"/>
    </row>
    <row r="203" spans="18:27" x14ac:dyDescent="0.25">
      <c r="R203" s="24"/>
      <c r="S203" s="37"/>
      <c r="T203" s="25"/>
      <c r="U203" s="25"/>
      <c r="V203" s="37"/>
      <c r="W203" s="25"/>
      <c r="X203" s="25"/>
      <c r="Y203" s="25"/>
      <c r="Z203" s="25"/>
      <c r="AA203" s="25"/>
    </row>
    <row r="204" spans="18:27" x14ac:dyDescent="0.25">
      <c r="R204" s="24"/>
      <c r="S204" s="37"/>
      <c r="T204" s="25"/>
      <c r="U204" s="25"/>
      <c r="V204" s="37"/>
      <c r="W204" s="25"/>
      <c r="X204" s="25"/>
      <c r="Y204" s="25"/>
      <c r="Z204" s="25"/>
      <c r="AA204" s="25"/>
    </row>
    <row r="205" spans="18:27" x14ac:dyDescent="0.25">
      <c r="R205" s="24"/>
      <c r="S205" s="37"/>
      <c r="T205" s="25"/>
      <c r="U205" s="25"/>
      <c r="V205" s="37"/>
      <c r="W205" s="25"/>
      <c r="X205" s="25"/>
      <c r="Y205" s="25"/>
      <c r="Z205" s="25"/>
      <c r="AA205" s="25"/>
    </row>
    <row r="206" spans="18:27" x14ac:dyDescent="0.25">
      <c r="R206" s="24"/>
      <c r="S206" s="37"/>
      <c r="T206" s="25"/>
      <c r="U206" s="25"/>
      <c r="V206" s="37"/>
      <c r="W206" s="25"/>
      <c r="X206" s="25"/>
      <c r="Y206" s="25"/>
      <c r="Z206" s="25"/>
      <c r="AA206" s="25"/>
    </row>
    <row r="207" spans="18:27" x14ac:dyDescent="0.25">
      <c r="R207" s="24"/>
      <c r="S207" s="37"/>
      <c r="T207" s="25"/>
      <c r="U207" s="25"/>
      <c r="V207" s="37"/>
      <c r="W207" s="25"/>
      <c r="X207" s="25"/>
      <c r="Y207" s="25"/>
      <c r="Z207" s="25"/>
      <c r="AA207" s="25"/>
    </row>
    <row r="208" spans="18:27" x14ac:dyDescent="0.25">
      <c r="R208" s="24"/>
      <c r="S208" s="37"/>
      <c r="T208" s="25"/>
      <c r="U208" s="25"/>
      <c r="V208" s="37"/>
      <c r="W208" s="25"/>
      <c r="X208" s="25"/>
      <c r="Y208" s="25"/>
      <c r="Z208" s="25"/>
      <c r="AA208" s="25"/>
    </row>
    <row r="209" spans="18:27" x14ac:dyDescent="0.25">
      <c r="R209" s="24"/>
      <c r="S209" s="37"/>
      <c r="T209" s="25"/>
      <c r="U209" s="25"/>
      <c r="V209" s="37"/>
      <c r="W209" s="25"/>
      <c r="X209" s="25"/>
      <c r="Y209" s="25"/>
      <c r="Z209" s="25"/>
      <c r="AA209" s="25"/>
    </row>
    <row r="210" spans="18:27" x14ac:dyDescent="0.25">
      <c r="R210" s="24"/>
      <c r="S210" s="37"/>
      <c r="T210" s="25"/>
      <c r="U210" s="25"/>
      <c r="V210" s="37"/>
      <c r="W210" s="25"/>
      <c r="X210" s="25"/>
      <c r="Y210" s="25"/>
      <c r="Z210" s="25"/>
      <c r="AA210" s="25"/>
    </row>
    <row r="211" spans="18:27" x14ac:dyDescent="0.25">
      <c r="R211" s="24"/>
      <c r="S211" s="37"/>
      <c r="T211" s="25"/>
      <c r="U211" s="25"/>
      <c r="V211" s="37"/>
      <c r="W211" s="25"/>
      <c r="X211" s="25"/>
      <c r="Y211" s="25"/>
      <c r="Z211" s="25"/>
      <c r="AA211" s="25"/>
    </row>
    <row r="212" spans="18:27" x14ac:dyDescent="0.25">
      <c r="R212" s="24"/>
      <c r="S212" s="37"/>
      <c r="T212" s="25"/>
      <c r="U212" s="25"/>
      <c r="V212" s="37"/>
      <c r="W212" s="25"/>
      <c r="X212" s="25"/>
      <c r="Y212" s="25"/>
      <c r="Z212" s="25"/>
      <c r="AA212" s="25"/>
    </row>
    <row r="213" spans="18:27" x14ac:dyDescent="0.25">
      <c r="R213" s="24"/>
      <c r="S213" s="37"/>
      <c r="T213" s="25"/>
      <c r="U213" s="25"/>
      <c r="V213" s="37"/>
      <c r="W213" s="25"/>
      <c r="X213" s="25"/>
      <c r="Y213" s="25"/>
      <c r="Z213" s="25"/>
      <c r="AA213" s="25"/>
    </row>
    <row r="214" spans="18:27" x14ac:dyDescent="0.25">
      <c r="R214" s="24"/>
      <c r="S214" s="37"/>
      <c r="T214" s="25"/>
      <c r="U214" s="25"/>
      <c r="V214" s="37"/>
      <c r="W214" s="25"/>
      <c r="X214" s="25"/>
      <c r="Y214" s="25"/>
      <c r="Z214" s="25"/>
      <c r="AA214" s="25"/>
    </row>
    <row r="215" spans="18:27" x14ac:dyDescent="0.25">
      <c r="R215" s="24"/>
      <c r="S215" s="37"/>
      <c r="T215" s="25"/>
      <c r="U215" s="25"/>
      <c r="V215" s="37"/>
      <c r="W215" s="25"/>
      <c r="X215" s="25"/>
      <c r="Y215" s="25"/>
      <c r="Z215" s="25"/>
      <c r="AA215" s="25"/>
    </row>
    <row r="216" spans="18:27" x14ac:dyDescent="0.25">
      <c r="R216" s="24"/>
      <c r="S216" s="37"/>
      <c r="T216" s="25"/>
      <c r="U216" s="25"/>
      <c r="V216" s="37"/>
      <c r="W216" s="25"/>
      <c r="X216" s="25"/>
      <c r="Y216" s="25"/>
      <c r="Z216" s="25"/>
      <c r="AA216" s="25"/>
    </row>
    <row r="217" spans="18:27" x14ac:dyDescent="0.25">
      <c r="R217" s="24"/>
      <c r="S217" s="37"/>
      <c r="T217" s="25"/>
      <c r="U217" s="25"/>
      <c r="V217" s="37"/>
      <c r="W217" s="25"/>
      <c r="X217" s="25"/>
      <c r="Y217" s="25"/>
      <c r="Z217" s="25"/>
      <c r="AA217" s="25"/>
    </row>
    <row r="218" spans="18:27" x14ac:dyDescent="0.25">
      <c r="R218" s="24"/>
      <c r="S218" s="37"/>
      <c r="T218" s="25"/>
      <c r="U218" s="25"/>
      <c r="V218" s="37"/>
      <c r="W218" s="25"/>
      <c r="X218" s="25"/>
      <c r="Y218" s="25"/>
      <c r="Z218" s="25"/>
      <c r="AA218" s="25"/>
    </row>
    <row r="219" spans="18:27" x14ac:dyDescent="0.25">
      <c r="R219" s="24"/>
      <c r="S219" s="37"/>
      <c r="T219" s="25"/>
      <c r="U219" s="25"/>
      <c r="V219" s="37"/>
      <c r="W219" s="25"/>
      <c r="X219" s="25"/>
      <c r="Y219" s="25"/>
      <c r="Z219" s="25"/>
      <c r="AA219" s="25"/>
    </row>
    <row r="220" spans="18:27" x14ac:dyDescent="0.25">
      <c r="R220" s="24"/>
      <c r="S220" s="37"/>
      <c r="T220" s="25"/>
      <c r="U220" s="25"/>
      <c r="V220" s="37"/>
      <c r="W220" s="25"/>
      <c r="X220" s="25"/>
      <c r="Y220" s="25"/>
      <c r="Z220" s="25"/>
      <c r="AA220" s="25"/>
    </row>
    <row r="221" spans="18:27" x14ac:dyDescent="0.25">
      <c r="R221" s="24"/>
      <c r="S221" s="37"/>
      <c r="T221" s="25"/>
      <c r="U221" s="25"/>
      <c r="V221" s="37"/>
      <c r="W221" s="25"/>
      <c r="X221" s="25"/>
      <c r="Y221" s="25"/>
      <c r="Z221" s="25"/>
      <c r="AA221" s="25"/>
    </row>
    <row r="222" spans="18:27" x14ac:dyDescent="0.25">
      <c r="R222" s="24"/>
      <c r="S222" s="37"/>
      <c r="T222" s="25"/>
      <c r="U222" s="25"/>
      <c r="V222" s="37"/>
      <c r="W222" s="25"/>
      <c r="X222" s="25"/>
      <c r="Y222" s="25"/>
      <c r="Z222" s="25"/>
      <c r="AA222" s="25"/>
    </row>
    <row r="223" spans="18:27" x14ac:dyDescent="0.25">
      <c r="R223" s="24"/>
      <c r="S223" s="37"/>
      <c r="T223" s="25"/>
      <c r="U223" s="25"/>
      <c r="V223" s="37"/>
      <c r="W223" s="25"/>
      <c r="X223" s="25"/>
      <c r="Y223" s="25"/>
      <c r="Z223" s="25"/>
      <c r="AA223" s="25"/>
    </row>
    <row r="224" spans="18:27" x14ac:dyDescent="0.25">
      <c r="R224" s="24"/>
      <c r="S224" s="37"/>
      <c r="T224" s="25"/>
      <c r="U224" s="25"/>
      <c r="V224" s="37"/>
      <c r="W224" s="25"/>
      <c r="X224" s="25"/>
      <c r="Y224" s="25"/>
      <c r="Z224" s="25"/>
      <c r="AA224" s="25"/>
    </row>
    <row r="225" spans="18:27" x14ac:dyDescent="0.25">
      <c r="R225" s="24"/>
      <c r="S225" s="37"/>
      <c r="T225" s="25"/>
      <c r="U225" s="25"/>
      <c r="V225" s="37"/>
      <c r="W225" s="25"/>
      <c r="X225" s="25"/>
      <c r="Y225" s="25"/>
      <c r="Z225" s="25"/>
      <c r="AA225" s="25"/>
    </row>
    <row r="226" spans="18:27" x14ac:dyDescent="0.25">
      <c r="R226" s="24"/>
      <c r="S226" s="37"/>
      <c r="T226" s="25"/>
      <c r="U226" s="25"/>
      <c r="V226" s="37"/>
      <c r="W226" s="25"/>
      <c r="X226" s="25"/>
      <c r="Y226" s="25"/>
      <c r="Z226" s="25"/>
      <c r="AA226" s="25"/>
    </row>
    <row r="227" spans="18:27" x14ac:dyDescent="0.25">
      <c r="R227" s="24"/>
      <c r="S227" s="37"/>
      <c r="T227" s="25"/>
      <c r="U227" s="25"/>
      <c r="V227" s="37"/>
      <c r="W227" s="25"/>
      <c r="X227" s="25"/>
      <c r="Y227" s="25"/>
      <c r="Z227" s="25"/>
      <c r="AA227" s="25"/>
    </row>
    <row r="228" spans="18:27" x14ac:dyDescent="0.25">
      <c r="R228" s="24"/>
      <c r="S228" s="37"/>
      <c r="T228" s="25"/>
      <c r="U228" s="25"/>
      <c r="V228" s="37"/>
      <c r="W228" s="25"/>
      <c r="X228" s="25"/>
      <c r="Y228" s="25"/>
      <c r="Z228" s="25"/>
      <c r="AA228" s="25"/>
    </row>
    <row r="229" spans="18:27" x14ac:dyDescent="0.25">
      <c r="R229" s="24"/>
      <c r="S229" s="37"/>
      <c r="T229" s="25"/>
      <c r="U229" s="25"/>
      <c r="V229" s="37"/>
      <c r="W229" s="25"/>
      <c r="X229" s="25"/>
      <c r="Y229" s="25"/>
      <c r="Z229" s="25"/>
      <c r="AA229" s="25"/>
    </row>
    <row r="230" spans="18:27" x14ac:dyDescent="0.25">
      <c r="R230" s="24"/>
      <c r="S230" s="37"/>
      <c r="T230" s="25"/>
      <c r="U230" s="25"/>
      <c r="V230" s="37"/>
      <c r="W230" s="25"/>
      <c r="X230" s="25"/>
      <c r="Y230" s="25"/>
      <c r="Z230" s="25"/>
      <c r="AA230" s="25"/>
    </row>
    <row r="231" spans="18:27" x14ac:dyDescent="0.25">
      <c r="R231" s="24"/>
      <c r="S231" s="37"/>
      <c r="T231" s="25"/>
      <c r="U231" s="25"/>
      <c r="V231" s="37"/>
      <c r="W231" s="25"/>
      <c r="X231" s="25"/>
      <c r="Y231" s="25"/>
      <c r="Z231" s="25"/>
      <c r="AA231" s="25"/>
    </row>
    <row r="232" spans="18:27" x14ac:dyDescent="0.25">
      <c r="R232" s="24"/>
      <c r="S232" s="37"/>
      <c r="T232" s="25"/>
      <c r="U232" s="25"/>
      <c r="V232" s="37"/>
      <c r="W232" s="25"/>
      <c r="X232" s="25"/>
      <c r="Y232" s="25"/>
      <c r="Z232" s="25"/>
      <c r="AA232" s="25"/>
    </row>
    <row r="233" spans="18:27" x14ac:dyDescent="0.25">
      <c r="R233" s="24"/>
      <c r="S233" s="37"/>
      <c r="T233" s="25"/>
      <c r="U233" s="25"/>
      <c r="V233" s="37"/>
      <c r="W233" s="25"/>
      <c r="X233" s="25"/>
      <c r="Y233" s="25"/>
      <c r="Z233" s="25"/>
      <c r="AA233" s="25"/>
    </row>
    <row r="234" spans="18:27" x14ac:dyDescent="0.25">
      <c r="R234" s="24"/>
      <c r="S234" s="37"/>
      <c r="T234" s="25"/>
      <c r="U234" s="25"/>
      <c r="V234" s="37"/>
      <c r="W234" s="25"/>
      <c r="X234" s="25"/>
      <c r="Y234" s="25"/>
      <c r="Z234" s="25"/>
      <c r="AA234" s="25"/>
    </row>
    <row r="235" spans="18:27" x14ac:dyDescent="0.25">
      <c r="R235" s="24"/>
      <c r="S235" s="37"/>
      <c r="T235" s="25"/>
      <c r="U235" s="25"/>
      <c r="V235" s="37"/>
      <c r="W235" s="25"/>
      <c r="X235" s="25"/>
      <c r="Y235" s="25"/>
      <c r="Z235" s="25"/>
      <c r="AA235" s="25"/>
    </row>
    <row r="236" spans="18:27" x14ac:dyDescent="0.25">
      <c r="R236" s="24"/>
      <c r="S236" s="37"/>
      <c r="T236" s="25"/>
      <c r="U236" s="25"/>
      <c r="V236" s="37"/>
      <c r="W236" s="25"/>
      <c r="X236" s="25"/>
      <c r="Y236" s="25"/>
      <c r="Z236" s="25"/>
      <c r="AA236" s="25"/>
    </row>
    <row r="237" spans="18:27" x14ac:dyDescent="0.25">
      <c r="R237" s="24"/>
      <c r="S237" s="37"/>
      <c r="T237" s="25"/>
      <c r="U237" s="25"/>
      <c r="V237" s="37"/>
      <c r="W237" s="25"/>
      <c r="X237" s="25"/>
      <c r="Y237" s="25"/>
      <c r="Z237" s="25"/>
      <c r="AA237" s="25"/>
    </row>
    <row r="238" spans="18:27" x14ac:dyDescent="0.25">
      <c r="R238" s="24"/>
      <c r="S238" s="37"/>
      <c r="T238" s="25"/>
      <c r="U238" s="25"/>
      <c r="V238" s="37"/>
      <c r="W238" s="25"/>
      <c r="X238" s="25"/>
      <c r="Y238" s="25"/>
      <c r="Z238" s="25"/>
      <c r="AA238" s="25"/>
    </row>
    <row r="239" spans="18:27" x14ac:dyDescent="0.25">
      <c r="R239" s="24"/>
      <c r="S239" s="37"/>
      <c r="T239" s="25"/>
      <c r="U239" s="25"/>
      <c r="V239" s="37"/>
      <c r="W239" s="25"/>
      <c r="X239" s="25"/>
      <c r="Y239" s="25"/>
      <c r="Z239" s="25"/>
      <c r="AA239" s="25"/>
    </row>
    <row r="240" spans="18:27" x14ac:dyDescent="0.25">
      <c r="R240" s="24"/>
      <c r="S240" s="37"/>
      <c r="T240" s="25"/>
      <c r="U240" s="25"/>
      <c r="V240" s="37"/>
      <c r="W240" s="25"/>
      <c r="X240" s="25"/>
      <c r="Y240" s="25"/>
      <c r="Z240" s="25"/>
      <c r="AA240" s="25"/>
    </row>
    <row r="241" spans="18:27" x14ac:dyDescent="0.25">
      <c r="R241" s="24"/>
      <c r="S241" s="37"/>
      <c r="T241" s="25"/>
      <c r="U241" s="25"/>
      <c r="V241" s="37"/>
      <c r="W241" s="25"/>
      <c r="X241" s="25"/>
      <c r="Y241" s="25"/>
      <c r="Z241" s="25"/>
      <c r="AA241" s="25"/>
    </row>
    <row r="242" spans="18:27" x14ac:dyDescent="0.25">
      <c r="R242" s="24"/>
      <c r="S242" s="37"/>
      <c r="T242" s="25"/>
      <c r="U242" s="25"/>
      <c r="V242" s="37"/>
      <c r="W242" s="25"/>
      <c r="X242" s="25"/>
      <c r="Y242" s="25"/>
      <c r="Z242" s="25"/>
      <c r="AA242" s="25"/>
    </row>
    <row r="243" spans="18:27" x14ac:dyDescent="0.25">
      <c r="R243" s="24"/>
      <c r="S243" s="37"/>
      <c r="T243" s="25"/>
      <c r="U243" s="25"/>
      <c r="V243" s="37"/>
      <c r="W243" s="25"/>
      <c r="X243" s="25"/>
      <c r="Y243" s="25"/>
      <c r="Z243" s="25"/>
      <c r="AA243" s="25"/>
    </row>
    <row r="244" spans="18:27" x14ac:dyDescent="0.25">
      <c r="R244" s="24"/>
      <c r="S244" s="37"/>
      <c r="T244" s="25"/>
      <c r="U244" s="25"/>
      <c r="V244" s="37"/>
      <c r="W244" s="25"/>
      <c r="X244" s="25"/>
      <c r="Y244" s="25"/>
      <c r="Z244" s="25"/>
      <c r="AA244" s="25"/>
    </row>
    <row r="245" spans="18:27" x14ac:dyDescent="0.25">
      <c r="R245" s="24"/>
      <c r="S245" s="37"/>
      <c r="T245" s="25"/>
      <c r="U245" s="25"/>
      <c r="V245" s="37"/>
      <c r="W245" s="25"/>
      <c r="X245" s="25"/>
      <c r="Y245" s="25"/>
      <c r="Z245" s="25"/>
      <c r="AA245" s="25"/>
    </row>
    <row r="246" spans="18:27" x14ac:dyDescent="0.25">
      <c r="R246" s="24"/>
      <c r="S246" s="37"/>
      <c r="T246" s="25"/>
      <c r="U246" s="25"/>
      <c r="V246" s="37"/>
      <c r="W246" s="25"/>
      <c r="X246" s="25"/>
      <c r="Y246" s="25"/>
      <c r="Z246" s="25"/>
      <c r="AA246" s="25"/>
    </row>
    <row r="247" spans="18:27" x14ac:dyDescent="0.25">
      <c r="R247" s="24"/>
      <c r="S247" s="37"/>
      <c r="T247" s="25"/>
      <c r="U247" s="25"/>
      <c r="V247" s="37"/>
      <c r="W247" s="25"/>
      <c r="X247" s="25"/>
      <c r="Y247" s="25"/>
      <c r="Z247" s="25"/>
      <c r="AA247" s="25"/>
    </row>
    <row r="248" spans="18:27" x14ac:dyDescent="0.25">
      <c r="R248" s="24"/>
      <c r="S248" s="37"/>
      <c r="T248" s="25"/>
      <c r="U248" s="25"/>
      <c r="V248" s="37"/>
      <c r="W248" s="25"/>
      <c r="X248" s="25"/>
      <c r="Y248" s="25"/>
      <c r="Z248" s="25"/>
      <c r="AA248" s="25"/>
    </row>
    <row r="249" spans="18:27" x14ac:dyDescent="0.25">
      <c r="R249" s="24"/>
      <c r="S249" s="37"/>
      <c r="T249" s="25"/>
      <c r="U249" s="25"/>
      <c r="V249" s="37"/>
      <c r="W249" s="25"/>
      <c r="X249" s="25"/>
      <c r="Y249" s="25"/>
      <c r="Z249" s="25"/>
      <c r="AA249" s="25"/>
    </row>
    <row r="250" spans="18:27" x14ac:dyDescent="0.25">
      <c r="R250" s="24"/>
      <c r="S250" s="37"/>
      <c r="T250" s="25"/>
      <c r="U250" s="25"/>
      <c r="V250" s="37"/>
      <c r="W250" s="25"/>
      <c r="X250" s="25"/>
      <c r="Y250" s="25"/>
      <c r="Z250" s="25"/>
      <c r="AA250" s="25"/>
    </row>
    <row r="251" spans="18:27" x14ac:dyDescent="0.25">
      <c r="R251" s="24"/>
      <c r="S251" s="37"/>
      <c r="T251" s="25"/>
      <c r="U251" s="25"/>
      <c r="V251" s="37"/>
      <c r="W251" s="25"/>
      <c r="X251" s="25"/>
      <c r="Y251" s="25"/>
      <c r="Z251" s="25"/>
      <c r="AA251" s="25"/>
    </row>
    <row r="252" spans="18:27" x14ac:dyDescent="0.25">
      <c r="R252" s="24"/>
      <c r="S252" s="37"/>
      <c r="T252" s="25"/>
      <c r="U252" s="25"/>
      <c r="V252" s="37"/>
      <c r="W252" s="25"/>
      <c r="X252" s="25"/>
      <c r="Y252" s="25"/>
      <c r="Z252" s="25"/>
      <c r="AA252" s="25"/>
    </row>
    <row r="253" spans="18:27" x14ac:dyDescent="0.25">
      <c r="R253" s="24"/>
      <c r="S253" s="37"/>
      <c r="T253" s="25"/>
      <c r="U253" s="25"/>
      <c r="V253" s="37"/>
      <c r="W253" s="25"/>
      <c r="X253" s="25"/>
      <c r="Y253" s="25"/>
      <c r="Z253" s="25"/>
      <c r="AA253" s="25"/>
    </row>
    <row r="254" spans="18:27" x14ac:dyDescent="0.25">
      <c r="R254" s="24"/>
      <c r="S254" s="37"/>
      <c r="T254" s="25"/>
      <c r="U254" s="25"/>
      <c r="V254" s="37"/>
      <c r="W254" s="25"/>
      <c r="X254" s="25"/>
      <c r="Y254" s="25"/>
      <c r="Z254" s="25"/>
      <c r="AA254" s="25"/>
    </row>
    <row r="255" spans="18:27" x14ac:dyDescent="0.25">
      <c r="R255" s="24"/>
      <c r="S255" s="37"/>
      <c r="T255" s="25"/>
      <c r="U255" s="25"/>
      <c r="V255" s="37"/>
      <c r="W255" s="25"/>
      <c r="X255" s="25"/>
      <c r="Y255" s="25"/>
      <c r="Z255" s="25"/>
      <c r="AA255" s="25"/>
    </row>
    <row r="256" spans="18:27" x14ac:dyDescent="0.25">
      <c r="R256" s="24"/>
      <c r="S256" s="37"/>
      <c r="T256" s="25"/>
      <c r="U256" s="25"/>
      <c r="V256" s="37"/>
      <c r="W256" s="25"/>
      <c r="X256" s="25"/>
      <c r="Y256" s="25"/>
      <c r="Z256" s="25"/>
      <c r="AA256" s="25"/>
    </row>
    <row r="257" spans="18:27" x14ac:dyDescent="0.25">
      <c r="R257" s="24"/>
      <c r="S257" s="37"/>
      <c r="T257" s="25"/>
      <c r="U257" s="25"/>
      <c r="V257" s="37"/>
      <c r="W257" s="25"/>
      <c r="X257" s="25"/>
      <c r="Y257" s="25"/>
      <c r="Z257" s="25"/>
      <c r="AA257" s="25"/>
    </row>
    <row r="258" spans="18:27" x14ac:dyDescent="0.25">
      <c r="R258" s="24"/>
      <c r="S258" s="37"/>
      <c r="T258" s="25"/>
      <c r="U258" s="25"/>
      <c r="V258" s="37"/>
      <c r="W258" s="25"/>
      <c r="X258" s="25"/>
      <c r="Y258" s="25"/>
      <c r="Z258" s="25"/>
      <c r="AA258" s="25"/>
    </row>
    <row r="259" spans="18:27" x14ac:dyDescent="0.25">
      <c r="R259" s="24"/>
      <c r="S259" s="37"/>
      <c r="T259" s="25"/>
      <c r="U259" s="25"/>
      <c r="V259" s="37"/>
      <c r="W259" s="25"/>
      <c r="X259" s="25"/>
      <c r="Y259" s="25"/>
      <c r="Z259" s="25"/>
      <c r="AA259" s="25"/>
    </row>
    <row r="260" spans="18:27" x14ac:dyDescent="0.25">
      <c r="R260" s="24"/>
      <c r="S260" s="37"/>
      <c r="T260" s="25"/>
      <c r="U260" s="25"/>
      <c r="V260" s="37"/>
      <c r="W260" s="25"/>
      <c r="X260" s="25"/>
      <c r="Y260" s="25"/>
      <c r="Z260" s="25"/>
      <c r="AA260" s="25"/>
    </row>
    <row r="261" spans="18:27" x14ac:dyDescent="0.25">
      <c r="R261" s="24"/>
      <c r="S261" s="37"/>
      <c r="T261" s="25"/>
      <c r="U261" s="25"/>
      <c r="V261" s="37"/>
      <c r="W261" s="25"/>
      <c r="X261" s="25"/>
      <c r="Y261" s="25"/>
      <c r="Z261" s="25"/>
      <c r="AA261" s="25"/>
    </row>
    <row r="262" spans="18:27" x14ac:dyDescent="0.25">
      <c r="R262" s="24"/>
      <c r="S262" s="37"/>
      <c r="T262" s="25"/>
      <c r="U262" s="25"/>
      <c r="V262" s="37"/>
      <c r="W262" s="25"/>
      <c r="X262" s="25"/>
      <c r="Y262" s="25"/>
      <c r="Z262" s="25"/>
      <c r="AA262" s="25"/>
    </row>
    <row r="263" spans="18:27" x14ac:dyDescent="0.25">
      <c r="R263" s="24"/>
      <c r="S263" s="37"/>
      <c r="T263" s="25"/>
      <c r="U263" s="25"/>
      <c r="V263" s="37"/>
      <c r="W263" s="25"/>
      <c r="X263" s="25"/>
      <c r="Y263" s="25"/>
      <c r="Z263" s="25"/>
      <c r="AA263" s="25"/>
    </row>
    <row r="264" spans="18:27" x14ac:dyDescent="0.25">
      <c r="R264" s="24"/>
      <c r="S264" s="37"/>
      <c r="T264" s="25"/>
      <c r="U264" s="25"/>
      <c r="V264" s="37"/>
      <c r="W264" s="25"/>
      <c r="X264" s="25"/>
      <c r="Y264" s="25"/>
      <c r="Z264" s="25"/>
      <c r="AA264" s="25"/>
    </row>
    <row r="265" spans="18:27" x14ac:dyDescent="0.25">
      <c r="R265" s="24"/>
      <c r="S265" s="37"/>
      <c r="T265" s="25"/>
      <c r="U265" s="25"/>
      <c r="V265" s="37"/>
      <c r="W265" s="25"/>
      <c r="X265" s="25"/>
      <c r="Y265" s="25"/>
      <c r="Z265" s="25"/>
      <c r="AA265" s="25"/>
    </row>
    <row r="266" spans="18:27" x14ac:dyDescent="0.25">
      <c r="R266" s="24"/>
      <c r="S266" s="37"/>
      <c r="T266" s="25"/>
      <c r="U266" s="25"/>
      <c r="V266" s="37"/>
      <c r="W266" s="25"/>
      <c r="X266" s="25"/>
      <c r="Y266" s="25"/>
      <c r="Z266" s="25"/>
      <c r="AA266" s="25"/>
    </row>
    <row r="267" spans="18:27" x14ac:dyDescent="0.25">
      <c r="R267" s="24"/>
      <c r="S267" s="37"/>
      <c r="T267" s="25"/>
      <c r="U267" s="25"/>
      <c r="V267" s="37"/>
      <c r="W267" s="25"/>
      <c r="X267" s="25"/>
      <c r="Y267" s="25"/>
      <c r="Z267" s="25"/>
      <c r="AA267" s="25"/>
    </row>
  </sheetData>
  <mergeCells count="64">
    <mergeCell ref="R89:R100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X45:AA45"/>
    <mergeCell ref="R17:V17"/>
    <mergeCell ref="X31:AA31"/>
    <mergeCell ref="R88:V88"/>
    <mergeCell ref="X88:AA88"/>
    <mergeCell ref="R74:V74"/>
    <mergeCell ref="X74:AA74"/>
    <mergeCell ref="R75:R86"/>
    <mergeCell ref="R59:V59"/>
    <mergeCell ref="R60:R71"/>
    <mergeCell ref="V60:V71"/>
    <mergeCell ref="V103:V114"/>
    <mergeCell ref="V117:V128"/>
    <mergeCell ref="V131:V142"/>
    <mergeCell ref="V18:V29"/>
    <mergeCell ref="V32:V43"/>
    <mergeCell ref="V46:V57"/>
    <mergeCell ref="V75:V86"/>
    <mergeCell ref="V89:V100"/>
    <mergeCell ref="R130:V130"/>
    <mergeCell ref="R131:R142"/>
    <mergeCell ref="R103:R114"/>
    <mergeCell ref="R117:R128"/>
    <mergeCell ref="R116:V116"/>
    <mergeCell ref="R46:R57"/>
    <mergeCell ref="R45:V45"/>
    <mergeCell ref="R102:V102"/>
    <mergeCell ref="AA131:AA142"/>
    <mergeCell ref="AA46:AA57"/>
    <mergeCell ref="AA75:AA86"/>
    <mergeCell ref="AA89:AA100"/>
    <mergeCell ref="AA103:AA114"/>
    <mergeCell ref="AA117:AA128"/>
    <mergeCell ref="X130:AA130"/>
    <mergeCell ref="X116:AA116"/>
    <mergeCell ref="X102:AA102"/>
    <mergeCell ref="X59:AA59"/>
    <mergeCell ref="AA60:AA71"/>
    <mergeCell ref="R158:V158"/>
    <mergeCell ref="X158:AA158"/>
    <mergeCell ref="R159:R170"/>
    <mergeCell ref="V159:V170"/>
    <mergeCell ref="AA159:AA170"/>
    <mergeCell ref="R144:V144"/>
    <mergeCell ref="X144:AA144"/>
    <mergeCell ref="R145:R156"/>
    <mergeCell ref="V145:V156"/>
    <mergeCell ref="AA145:AA1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User</cp:lastModifiedBy>
  <cp:lastPrinted>2021-07-02T06:57:47Z</cp:lastPrinted>
  <dcterms:created xsi:type="dcterms:W3CDTF">2020-02-25T11:40:51Z</dcterms:created>
  <dcterms:modified xsi:type="dcterms:W3CDTF">2023-01-17T12:24:54Z</dcterms:modified>
</cp:coreProperties>
</file>